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4. Monitoraggio trimestrale IdR\file di supporto\"/>
    </mc:Choice>
  </mc:AlternateContent>
  <xr:revisionPtr revIDLastSave="0" documentId="13_ncr:1_{A68FCD9F-6B68-4815-AC5D-25CF429314F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ovince" sheetId="2" r:id="rId1"/>
    <sheet name="Regioni" sheetId="3" r:id="rId2"/>
    <sheet name="Storico totale" sheetId="4" r:id="rId3"/>
  </sheets>
  <calcPr calcId="191029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PVD7d0SV6va8i6JSQTBpmzL9B3YnhMtg8YQSr+Rl2Oo="/>
    </ext>
  </extLst>
</workbook>
</file>

<file path=xl/calcChain.xml><?xml version="1.0" encoding="utf-8"?>
<calcChain xmlns="http://schemas.openxmlformats.org/spreadsheetml/2006/main">
  <c r="AQ2" i="3" l="1"/>
  <c r="U22" i="3"/>
  <c r="AQ4" i="3" s="1"/>
  <c r="AO106" i="2"/>
  <c r="AO105" i="2"/>
  <c r="AO103" i="2"/>
  <c r="AO101" i="2"/>
  <c r="AO91" i="2"/>
  <c r="AO82" i="2"/>
  <c r="AO74" i="2"/>
  <c r="AO68" i="2"/>
  <c r="AO60" i="2"/>
  <c r="AO58" i="2"/>
  <c r="AO53" i="2"/>
  <c r="AO41" i="2"/>
  <c r="AO37" i="2"/>
  <c r="AO32" i="2"/>
  <c r="AO28" i="2"/>
  <c r="AO19" i="2"/>
  <c r="AO14" i="2"/>
  <c r="AO9" i="2"/>
  <c r="AO7" i="2"/>
  <c r="AO3" i="2"/>
  <c r="AO114" i="2" s="1"/>
  <c r="H43" i="4"/>
  <c r="F43" i="4"/>
  <c r="E43" i="4"/>
  <c r="F22" i="4"/>
  <c r="Q22" i="4" s="1"/>
  <c r="E42" i="4"/>
  <c r="H42" i="4"/>
  <c r="F42" i="4"/>
  <c r="D42" i="4"/>
  <c r="F21" i="4"/>
  <c r="T22" i="3"/>
  <c r="AP4" i="3" s="1"/>
  <c r="AM106" i="2"/>
  <c r="AM105" i="2"/>
  <c r="AM103" i="2"/>
  <c r="AM101" i="2"/>
  <c r="AM91" i="2"/>
  <c r="AM82" i="2"/>
  <c r="AM74" i="2"/>
  <c r="AM68" i="2"/>
  <c r="AM60" i="2"/>
  <c r="AM58" i="2"/>
  <c r="AM53" i="2"/>
  <c r="AM41" i="2"/>
  <c r="AM37" i="2"/>
  <c r="AM32" i="2"/>
  <c r="AM28" i="2"/>
  <c r="AM19" i="2"/>
  <c r="AM14" i="2"/>
  <c r="AM9" i="2"/>
  <c r="AM7" i="2"/>
  <c r="AM3" i="2"/>
  <c r="AM114" i="2" s="1"/>
  <c r="H41" i="4"/>
  <c r="F41" i="4"/>
  <c r="E41" i="4"/>
  <c r="H40" i="4"/>
  <c r="F40" i="4"/>
  <c r="E40" i="4"/>
  <c r="F39" i="4"/>
  <c r="G42" i="4" s="1"/>
  <c r="E39" i="4"/>
  <c r="F38" i="4"/>
  <c r="E38" i="4"/>
  <c r="F37" i="4"/>
  <c r="E37" i="4"/>
  <c r="H36" i="4"/>
  <c r="F36" i="4"/>
  <c r="E36" i="4"/>
  <c r="F35" i="4"/>
  <c r="E35" i="4"/>
  <c r="F34" i="4"/>
  <c r="E34" i="4"/>
  <c r="F33" i="4"/>
  <c r="E33" i="4"/>
  <c r="H32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H20" i="4"/>
  <c r="G20" i="4"/>
  <c r="F20" i="4"/>
  <c r="D41" i="4" s="1"/>
  <c r="H19" i="4"/>
  <c r="G19" i="4"/>
  <c r="F19" i="4"/>
  <c r="N19" i="4" s="1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N14" i="4" s="1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G7" i="4"/>
  <c r="F7" i="4"/>
  <c r="P7" i="4" s="1"/>
  <c r="H6" i="4"/>
  <c r="G6" i="4"/>
  <c r="F6" i="4"/>
  <c r="N6" i="4" s="1"/>
  <c r="H5" i="4"/>
  <c r="G5" i="4"/>
  <c r="F5" i="4"/>
  <c r="H4" i="4"/>
  <c r="G4" i="4"/>
  <c r="F4" i="4"/>
  <c r="H3" i="4"/>
  <c r="G3" i="4"/>
  <c r="F3" i="4"/>
  <c r="S22" i="3"/>
  <c r="AO4" i="3" s="1"/>
  <c r="R22" i="3"/>
  <c r="AN3" i="3" s="1"/>
  <c r="Q22" i="3"/>
  <c r="AM3" i="3" s="1"/>
  <c r="P22" i="3"/>
  <c r="AL4" i="3" s="1"/>
  <c r="O22" i="3"/>
  <c r="AK2" i="3" s="1"/>
  <c r="N22" i="3"/>
  <c r="AJ3" i="3" s="1"/>
  <c r="M22" i="3"/>
  <c r="AI3" i="3" s="1"/>
  <c r="L22" i="3"/>
  <c r="AH4" i="3" s="1"/>
  <c r="K22" i="3"/>
  <c r="AG4" i="3" s="1"/>
  <c r="J22" i="3"/>
  <c r="AF4" i="3" s="1"/>
  <c r="I22" i="3"/>
  <c r="AE4" i="3" s="1"/>
  <c r="H22" i="3"/>
  <c r="AD4" i="3" s="1"/>
  <c r="G22" i="3"/>
  <c r="AC4" i="3" s="1"/>
  <c r="F22" i="3"/>
  <c r="AB3" i="3" s="1"/>
  <c r="E22" i="3"/>
  <c r="AA3" i="3" s="1"/>
  <c r="D22" i="3"/>
  <c r="Z4" i="3" s="1"/>
  <c r="C22" i="3"/>
  <c r="Y3" i="3" s="1"/>
  <c r="B22" i="3"/>
  <c r="X3" i="3" s="1"/>
  <c r="AM4" i="3"/>
  <c r="AK4" i="3"/>
  <c r="AJ4" i="3"/>
  <c r="Y4" i="3"/>
  <c r="X4" i="3"/>
  <c r="C114" i="2"/>
  <c r="AK106" i="2"/>
  <c r="AI106" i="2"/>
  <c r="AG106" i="2"/>
  <c r="AE106" i="2"/>
  <c r="AC106" i="2"/>
  <c r="AA106" i="2"/>
  <c r="Y106" i="2"/>
  <c r="W106" i="2"/>
  <c r="U106" i="2"/>
  <c r="S106" i="2"/>
  <c r="Q106" i="2"/>
  <c r="O106" i="2"/>
  <c r="M106" i="2"/>
  <c r="K106" i="2"/>
  <c r="I106" i="2"/>
  <c r="G106" i="2"/>
  <c r="E106" i="2"/>
  <c r="AK105" i="2"/>
  <c r="AI105" i="2"/>
  <c r="AG105" i="2"/>
  <c r="AE105" i="2"/>
  <c r="AC105" i="2"/>
  <c r="AA105" i="2"/>
  <c r="Y105" i="2"/>
  <c r="W105" i="2"/>
  <c r="U105" i="2"/>
  <c r="S105" i="2"/>
  <c r="Q105" i="2"/>
  <c r="O105" i="2"/>
  <c r="M105" i="2"/>
  <c r="K105" i="2"/>
  <c r="I105" i="2"/>
  <c r="G105" i="2"/>
  <c r="E105" i="2"/>
  <c r="AK103" i="2"/>
  <c r="AI103" i="2"/>
  <c r="AG103" i="2"/>
  <c r="AE103" i="2"/>
  <c r="AC103" i="2"/>
  <c r="AA103" i="2"/>
  <c r="Y103" i="2"/>
  <c r="W103" i="2"/>
  <c r="U103" i="2"/>
  <c r="S103" i="2"/>
  <c r="Q103" i="2"/>
  <c r="O103" i="2"/>
  <c r="M103" i="2"/>
  <c r="K103" i="2"/>
  <c r="I103" i="2"/>
  <c r="G103" i="2"/>
  <c r="E103" i="2"/>
  <c r="AK101" i="2"/>
  <c r="AI101" i="2"/>
  <c r="AG101" i="2"/>
  <c r="AE101" i="2"/>
  <c r="AC101" i="2"/>
  <c r="AA101" i="2"/>
  <c r="Y101" i="2"/>
  <c r="W101" i="2"/>
  <c r="U101" i="2"/>
  <c r="S101" i="2"/>
  <c r="Q101" i="2"/>
  <c r="O101" i="2"/>
  <c r="M101" i="2"/>
  <c r="K101" i="2"/>
  <c r="I101" i="2"/>
  <c r="G101" i="2"/>
  <c r="E101" i="2"/>
  <c r="AK91" i="2"/>
  <c r="AI91" i="2"/>
  <c r="AG91" i="2"/>
  <c r="AE91" i="2"/>
  <c r="AC91" i="2"/>
  <c r="AA91" i="2"/>
  <c r="Y91" i="2"/>
  <c r="W91" i="2"/>
  <c r="U91" i="2"/>
  <c r="S91" i="2"/>
  <c r="Q91" i="2"/>
  <c r="O91" i="2"/>
  <c r="M91" i="2"/>
  <c r="K91" i="2"/>
  <c r="I91" i="2"/>
  <c r="G91" i="2"/>
  <c r="E91" i="2"/>
  <c r="AK82" i="2"/>
  <c r="AI82" i="2"/>
  <c r="AG82" i="2"/>
  <c r="AE82" i="2"/>
  <c r="AC82" i="2"/>
  <c r="AA82" i="2"/>
  <c r="Y82" i="2"/>
  <c r="W82" i="2"/>
  <c r="U82" i="2"/>
  <c r="S82" i="2"/>
  <c r="Q82" i="2"/>
  <c r="O82" i="2"/>
  <c r="M82" i="2"/>
  <c r="K82" i="2"/>
  <c r="I82" i="2"/>
  <c r="G82" i="2"/>
  <c r="E82" i="2"/>
  <c r="AK74" i="2"/>
  <c r="AI74" i="2"/>
  <c r="AG74" i="2"/>
  <c r="AE74" i="2"/>
  <c r="AC74" i="2"/>
  <c r="AA74" i="2"/>
  <c r="Y74" i="2"/>
  <c r="W74" i="2"/>
  <c r="U74" i="2"/>
  <c r="S74" i="2"/>
  <c r="Q74" i="2"/>
  <c r="O74" i="2"/>
  <c r="M74" i="2"/>
  <c r="K74" i="2"/>
  <c r="I74" i="2"/>
  <c r="G74" i="2"/>
  <c r="E74" i="2"/>
  <c r="AK68" i="2"/>
  <c r="AI68" i="2"/>
  <c r="AG68" i="2"/>
  <c r="AE68" i="2"/>
  <c r="AC68" i="2"/>
  <c r="AA68" i="2"/>
  <c r="Y68" i="2"/>
  <c r="W68" i="2"/>
  <c r="U68" i="2"/>
  <c r="S68" i="2"/>
  <c r="Q68" i="2"/>
  <c r="O68" i="2"/>
  <c r="M68" i="2"/>
  <c r="K68" i="2"/>
  <c r="I68" i="2"/>
  <c r="G68" i="2"/>
  <c r="E68" i="2"/>
  <c r="AK60" i="2"/>
  <c r="AI60" i="2"/>
  <c r="AG60" i="2"/>
  <c r="AE60" i="2"/>
  <c r="AC60" i="2"/>
  <c r="AA60" i="2"/>
  <c r="Y60" i="2"/>
  <c r="W60" i="2"/>
  <c r="U60" i="2"/>
  <c r="S60" i="2"/>
  <c r="Q60" i="2"/>
  <c r="O60" i="2"/>
  <c r="M60" i="2"/>
  <c r="K60" i="2"/>
  <c r="I60" i="2"/>
  <c r="G60" i="2"/>
  <c r="E60" i="2"/>
  <c r="AK58" i="2"/>
  <c r="AI58" i="2"/>
  <c r="AG58" i="2"/>
  <c r="AE58" i="2"/>
  <c r="AC58" i="2"/>
  <c r="AA58" i="2"/>
  <c r="Y58" i="2"/>
  <c r="W58" i="2"/>
  <c r="U58" i="2"/>
  <c r="S58" i="2"/>
  <c r="Q58" i="2"/>
  <c r="O58" i="2"/>
  <c r="M58" i="2"/>
  <c r="K58" i="2"/>
  <c r="I58" i="2"/>
  <c r="G58" i="2"/>
  <c r="E58" i="2"/>
  <c r="AK53" i="2"/>
  <c r="AI53" i="2"/>
  <c r="AG53" i="2"/>
  <c r="AE53" i="2"/>
  <c r="AC53" i="2"/>
  <c r="AA53" i="2"/>
  <c r="Y53" i="2"/>
  <c r="W53" i="2"/>
  <c r="U53" i="2"/>
  <c r="S53" i="2"/>
  <c r="Q53" i="2"/>
  <c r="O53" i="2"/>
  <c r="M53" i="2"/>
  <c r="K53" i="2"/>
  <c r="I53" i="2"/>
  <c r="G53" i="2"/>
  <c r="E53" i="2"/>
  <c r="AK41" i="2"/>
  <c r="AI41" i="2"/>
  <c r="AG41" i="2"/>
  <c r="AE41" i="2"/>
  <c r="AC41" i="2"/>
  <c r="AA41" i="2"/>
  <c r="Y41" i="2"/>
  <c r="W41" i="2"/>
  <c r="U41" i="2"/>
  <c r="S41" i="2"/>
  <c r="Q41" i="2"/>
  <c r="O41" i="2"/>
  <c r="M41" i="2"/>
  <c r="K41" i="2"/>
  <c r="I41" i="2"/>
  <c r="G41" i="2"/>
  <c r="E41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AI4" i="3" l="1"/>
  <c r="AQ3" i="3"/>
  <c r="AN2" i="3"/>
  <c r="AB4" i="3"/>
  <c r="AP2" i="3"/>
  <c r="AG3" i="3"/>
  <c r="AN4" i="3"/>
  <c r="O114" i="2"/>
  <c r="G114" i="2"/>
  <c r="AE114" i="2"/>
  <c r="U114" i="2"/>
  <c r="G43" i="4"/>
  <c r="P8" i="4"/>
  <c r="P12" i="4"/>
  <c r="P16" i="4"/>
  <c r="P11" i="4"/>
  <c r="M22" i="4"/>
  <c r="P22" i="4"/>
  <c r="D43" i="4"/>
  <c r="P15" i="4"/>
  <c r="P10" i="4"/>
  <c r="P18" i="4"/>
  <c r="N21" i="4"/>
  <c r="N22" i="4"/>
  <c r="N5" i="4"/>
  <c r="P9" i="4"/>
  <c r="N13" i="4"/>
  <c r="P17" i="4"/>
  <c r="P21" i="4"/>
  <c r="I22" i="4"/>
  <c r="J22" i="4" s="1"/>
  <c r="G36" i="4"/>
  <c r="P14" i="4"/>
  <c r="Q21" i="4"/>
  <c r="I3" i="4"/>
  <c r="J3" i="4" s="1"/>
  <c r="P19" i="4"/>
  <c r="Q7" i="4"/>
  <c r="N11" i="4"/>
  <c r="I13" i="4"/>
  <c r="J13" i="4" s="1"/>
  <c r="N16" i="4"/>
  <c r="G32" i="4"/>
  <c r="G40" i="4"/>
  <c r="P20" i="4"/>
  <c r="P13" i="4"/>
  <c r="M21" i="4"/>
  <c r="N4" i="4"/>
  <c r="Q15" i="4"/>
  <c r="I12" i="4"/>
  <c r="J12" i="4" s="1"/>
  <c r="I4" i="4"/>
  <c r="J4" i="4" s="1"/>
  <c r="I5" i="4"/>
  <c r="J5" i="4" s="1"/>
  <c r="N8" i="4"/>
  <c r="I21" i="4"/>
  <c r="J21" i="4" s="1"/>
  <c r="N9" i="4"/>
  <c r="N17" i="4"/>
  <c r="M6" i="4"/>
  <c r="I10" i="4"/>
  <c r="J10" i="4" s="1"/>
  <c r="Q11" i="4"/>
  <c r="M14" i="4"/>
  <c r="I16" i="4"/>
  <c r="J16" i="4" s="1"/>
  <c r="I18" i="4"/>
  <c r="J18" i="4" s="1"/>
  <c r="Q19" i="4"/>
  <c r="Q20" i="4"/>
  <c r="M4" i="4"/>
  <c r="I8" i="4"/>
  <c r="J8" i="4" s="1"/>
  <c r="M12" i="4"/>
  <c r="M8" i="4"/>
  <c r="M11" i="4"/>
  <c r="M16" i="4"/>
  <c r="N18" i="4"/>
  <c r="I20" i="4"/>
  <c r="J20" i="4" s="1"/>
  <c r="G41" i="4"/>
  <c r="Y2" i="3"/>
  <c r="AO2" i="3"/>
  <c r="AK3" i="3"/>
  <c r="AC2" i="3"/>
  <c r="AO3" i="3"/>
  <c r="AP3" i="3"/>
  <c r="AC3" i="3"/>
  <c r="AM2" i="3"/>
  <c r="AI2" i="3"/>
  <c r="AJ2" i="3"/>
  <c r="AA4" i="3"/>
  <c r="Z2" i="3"/>
  <c r="AD2" i="3"/>
  <c r="Z3" i="3"/>
  <c r="AD3" i="3"/>
  <c r="AH3" i="3"/>
  <c r="AL3" i="3"/>
  <c r="AA2" i="3"/>
  <c r="AE2" i="3"/>
  <c r="AE3" i="3"/>
  <c r="X2" i="3"/>
  <c r="AB2" i="3"/>
  <c r="AF2" i="3"/>
  <c r="AL2" i="3"/>
  <c r="AF3" i="3"/>
  <c r="I114" i="2"/>
  <c r="Q114" i="2"/>
  <c r="Y114" i="2"/>
  <c r="AG114" i="2"/>
  <c r="W114" i="2"/>
  <c r="K114" i="2"/>
  <c r="AA114" i="2"/>
  <c r="AI114" i="2"/>
  <c r="E114" i="2"/>
  <c r="M114" i="2"/>
  <c r="AC114" i="2"/>
  <c r="AK114" i="2"/>
  <c r="S114" i="2"/>
  <c r="M5" i="4"/>
  <c r="I7" i="4"/>
  <c r="J7" i="4" s="1"/>
  <c r="M13" i="4"/>
  <c r="I15" i="4"/>
  <c r="J15" i="4" s="1"/>
  <c r="M10" i="4"/>
  <c r="M18" i="4"/>
  <c r="M7" i="4"/>
  <c r="N10" i="4"/>
  <c r="M15" i="4"/>
  <c r="N7" i="4"/>
  <c r="N15" i="4"/>
  <c r="AG2" i="3"/>
  <c r="I9" i="4"/>
  <c r="J9" i="4" s="1"/>
  <c r="I17" i="4"/>
  <c r="J17" i="4" s="1"/>
  <c r="AH2" i="3"/>
  <c r="I6" i="4"/>
  <c r="J6" i="4" s="1"/>
  <c r="I14" i="4"/>
  <c r="J14" i="4" s="1"/>
  <c r="M20" i="4"/>
  <c r="M9" i="4"/>
  <c r="I11" i="4"/>
  <c r="J11" i="4" s="1"/>
  <c r="N12" i="4"/>
  <c r="M17" i="4"/>
  <c r="I19" i="4"/>
  <c r="J19" i="4" s="1"/>
  <c r="N20" i="4"/>
  <c r="O22" i="4" s="1"/>
  <c r="M19" i="4"/>
  <c r="O11" i="4" l="1"/>
  <c r="O21" i="4"/>
  <c r="O19" i="4"/>
  <c r="O7" i="4"/>
  <c r="O20" i="4"/>
  <c r="O15" i="4"/>
</calcChain>
</file>

<file path=xl/sharedStrings.xml><?xml version="1.0" encoding="utf-8"?>
<sst xmlns="http://schemas.openxmlformats.org/spreadsheetml/2006/main" count="173" uniqueCount="151">
  <si>
    <t>Provincia</t>
  </si>
  <si>
    <t>Regione</t>
  </si>
  <si>
    <t>Lucca</t>
  </si>
  <si>
    <t>Toscana</t>
  </si>
  <si>
    <t>Mantova</t>
  </si>
  <si>
    <t>Lombardia</t>
  </si>
  <si>
    <t>Torino</t>
  </si>
  <si>
    <t>Piemonte</t>
  </si>
  <si>
    <t>Aosta</t>
  </si>
  <si>
    <t>Valle d'Aosta</t>
  </si>
  <si>
    <t>Potenza</t>
  </si>
  <si>
    <t>AC &lt; 7,4</t>
  </si>
  <si>
    <t>AC ≥ 7,4</t>
  </si>
  <si>
    <t>DC &lt; 150</t>
  </si>
  <si>
    <t>DC ≥ 150</t>
  </si>
  <si>
    <t>TOTALE</t>
  </si>
  <si>
    <t>Chieti</t>
  </si>
  <si>
    <t>Abruzzo</t>
  </si>
  <si>
    <t>L’aquila</t>
  </si>
  <si>
    <t>Pescara</t>
  </si>
  <si>
    <t>Teramo</t>
  </si>
  <si>
    <t>Matera</t>
  </si>
  <si>
    <t>Basilicata</t>
  </si>
  <si>
    <t>Catanzaro</t>
  </si>
  <si>
    <t>Calabria</t>
  </si>
  <si>
    <t>Cosenza</t>
  </si>
  <si>
    <t>Crotone</t>
  </si>
  <si>
    <t>Reggio Calabria</t>
  </si>
  <si>
    <t>Vibo valentia</t>
  </si>
  <si>
    <t>Avellino</t>
  </si>
  <si>
    <t>Campania</t>
  </si>
  <si>
    <t>Benevento</t>
  </si>
  <si>
    <t>Caserta</t>
  </si>
  <si>
    <t>Napoli</t>
  </si>
  <si>
    <t>Salerno</t>
  </si>
  <si>
    <t>Bologna</t>
  </si>
  <si>
    <t>Emilia-Romagna</t>
  </si>
  <si>
    <t>Ferrara</t>
  </si>
  <si>
    <t>Forli’-cesena</t>
  </si>
  <si>
    <t>Modena</t>
  </si>
  <si>
    <t>Parma</t>
  </si>
  <si>
    <t>Piacenza</t>
  </si>
  <si>
    <t>Ravenna</t>
  </si>
  <si>
    <t>Reggio emilia</t>
  </si>
  <si>
    <t>Rimini</t>
  </si>
  <si>
    <t>Gorizia</t>
  </si>
  <si>
    <t>Friuli-Venezia Giulia</t>
  </si>
  <si>
    <t>Pordenone</t>
  </si>
  <si>
    <t>Trieste</t>
  </si>
  <si>
    <t>Udine</t>
  </si>
  <si>
    <t>Frosinone</t>
  </si>
  <si>
    <t>Lazio</t>
  </si>
  <si>
    <t>latina</t>
  </si>
  <si>
    <t>Rieti</t>
  </si>
  <si>
    <t>Roma</t>
  </si>
  <si>
    <t>Viterbo</t>
  </si>
  <si>
    <t>Genova</t>
  </si>
  <si>
    <t>Liguria</t>
  </si>
  <si>
    <t>Imperia</t>
  </si>
  <si>
    <t>La spezia</t>
  </si>
  <si>
    <t>Savona</t>
  </si>
  <si>
    <t>Bergamo</t>
  </si>
  <si>
    <t>Brescia</t>
  </si>
  <si>
    <t>como</t>
  </si>
  <si>
    <t>Cremona</t>
  </si>
  <si>
    <t>Lecco</t>
  </si>
  <si>
    <t>Lodi</t>
  </si>
  <si>
    <t>Milano</t>
  </si>
  <si>
    <t>Monza e brianza</t>
  </si>
  <si>
    <t>Pavia</t>
  </si>
  <si>
    <t>Sondrio</t>
  </si>
  <si>
    <t>Varese</t>
  </si>
  <si>
    <t>Ancona</t>
  </si>
  <si>
    <t>Marche</t>
  </si>
  <si>
    <t>Ascoli piceno</t>
  </si>
  <si>
    <t>Fermo</t>
  </si>
  <si>
    <t>Macerata</t>
  </si>
  <si>
    <t>Pesaro e urbino</t>
  </si>
  <si>
    <t>Campobasso</t>
  </si>
  <si>
    <t>Molise</t>
  </si>
  <si>
    <t>Isernia</t>
  </si>
  <si>
    <t>Alessandria</t>
  </si>
  <si>
    <t>Asti</t>
  </si>
  <si>
    <t>Biella</t>
  </si>
  <si>
    <t>Cuneo</t>
  </si>
  <si>
    <t>Novara</t>
  </si>
  <si>
    <t>Verbano-cusio-ossola</t>
  </si>
  <si>
    <t>Vercelli</t>
  </si>
  <si>
    <t>Bari</t>
  </si>
  <si>
    <t>Puglia</t>
  </si>
  <si>
    <t>Barletta-andria-trani</t>
  </si>
  <si>
    <t>Brindisi</t>
  </si>
  <si>
    <t>Foggia</t>
  </si>
  <si>
    <t>Lecce</t>
  </si>
  <si>
    <t>Taranto</t>
  </si>
  <si>
    <t>Cagliari</t>
  </si>
  <si>
    <t>Sardegna</t>
  </si>
  <si>
    <t>Carbonia-iglesias</t>
  </si>
  <si>
    <t>Medio campidano</t>
  </si>
  <si>
    <t>Nuoro</t>
  </si>
  <si>
    <t>Ogliastra</t>
  </si>
  <si>
    <t>Olbia-tempio</t>
  </si>
  <si>
    <t>Oristano</t>
  </si>
  <si>
    <t>Sassari</t>
  </si>
  <si>
    <t>Agrigento</t>
  </si>
  <si>
    <t>Sicilia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</si>
  <si>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</si>
  <si>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</si>
  <si>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</si>
  <si>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</si>
  <si>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</si>
  <si>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</si>
  <si>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</si>
  <si>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</si>
  <si>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Arezzo</t>
  </si>
  <si>
    <t>Firenze</t>
  </si>
  <si>
    <t>Grosseto</t>
  </si>
  <si>
    <t>Livorno</t>
  </si>
  <si>
    <t>Massa-carrara</t>
  </si>
  <si>
    <t>Pisa</t>
  </si>
  <si>
    <t>Pistoia</t>
  </si>
  <si>
    <t>Prato</t>
  </si>
  <si>
    <t>Siena</t>
  </si>
  <si>
    <t>Bolzano</t>
  </si>
  <si>
    <t>Trentino-Alto Adige</t>
  </si>
  <si>
    <t>Trento</t>
  </si>
  <si>
    <t>Perugia</t>
  </si>
  <si>
    <t>Umbria</t>
  </si>
  <si>
    <t>Terni</t>
  </si>
  <si>
    <t>Belluno</t>
  </si>
  <si>
    <t>Veneto</t>
  </si>
  <si>
    <t>Padova</t>
  </si>
  <si>
    <t>Rovigo</t>
  </si>
  <si>
    <t>Treviso</t>
  </si>
  <si>
    <t>Venezia</t>
  </si>
  <si>
    <t>Verona</t>
  </si>
  <si>
    <t>Vicenza</t>
  </si>
  <si>
    <t xml:space="preserve">Area </t>
  </si>
  <si>
    <t>Nord</t>
  </si>
  <si>
    <t>Centro</t>
  </si>
  <si>
    <t>Sud e isole</t>
  </si>
  <si>
    <t>Punti di ricarica per potenza %</t>
  </si>
  <si>
    <t>di cui attive</t>
  </si>
  <si>
    <t>TOT</t>
  </si>
  <si>
    <t>AC</t>
  </si>
  <si>
    <t>DC</t>
  </si>
  <si>
    <t>% inattive</t>
  </si>
  <si>
    <t>Autostrade</t>
  </si>
  <si>
    <t>Pool di ricarica</t>
  </si>
  <si>
    <t>Stazioni di ricarica</t>
  </si>
  <si>
    <t>Punti di ricarica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</si>
</sst>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0" x14ac:knownFonts="1">
    <font>
      <sz val="11"/>
      <color theme="1"/>
      <name val="Calibri"/>
      <scheme val="minor"/>
    </font>
    <font>
      <b/>
      <sz val="11"/>
      <color rgb="FFFFFFFF"/>
      <name val="Century Gothic"/>
    </font>
    <font>
      <b/>
      <i/>
      <sz val="11"/>
      <color theme="1"/>
      <name val="Century Gothic"/>
    </font>
    <font>
      <sz val="11"/>
      <color theme="1"/>
      <name val="Calibri"/>
    </font>
    <font>
      <sz val="11"/>
      <color theme="1"/>
      <name val="Century Gothic"/>
    </font>
    <font>
      <b/>
      <sz val="11"/>
      <color rgb="FF000000"/>
      <name val="Century Gothic"/>
    </font>
    <font>
      <i/>
      <sz val="11"/>
      <color theme="1"/>
      <name val="Century Gothic"/>
    </font>
    <font>
      <sz val="11"/>
      <name val="Calibri"/>
    </font>
    <font>
      <sz val="11"/>
      <color theme="1"/>
      <name val="Calibri"/>
      <scheme val="minor"/>
    </font>
    <font>
      <b/>
      <sz val="11"/>
      <color theme="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thin">
        <color rgb="FF999999"/>
      </right>
      <top style="medium">
        <color rgb="FF7F7F7F"/>
      </top>
      <bottom style="medium">
        <color rgb="FF7F7F7F"/>
      </bottom>
      <diagonal/>
    </border>
    <border>
      <left style="thin">
        <color rgb="FF999999"/>
      </left>
      <right/>
      <top style="medium">
        <color rgb="FF7F7F7F"/>
      </top>
      <bottom style="medium">
        <color rgb="FF7F7F7F"/>
      </bottom>
      <diagonal/>
    </border>
    <border>
      <left style="thin">
        <color rgb="FF999999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/>
      <bottom style="thin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/>
      <diagonal/>
    </border>
    <border>
      <left style="medium">
        <color rgb="FF7F7F7F"/>
      </left>
      <right style="medium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thin">
        <color rgb="FF999999"/>
      </left>
      <right/>
      <top/>
      <bottom style="thick">
        <color rgb="FF999999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7" fontId="1" fillId="2" borderId="10" xfId="0" applyNumberFormat="1" applyFont="1" applyFill="1" applyBorder="1" applyAlignment="1">
      <alignment horizontal="center" vertical="center" wrapText="1"/>
    </xf>
    <xf numFmtId="17" fontId="1" fillId="2" borderId="11" xfId="0" applyNumberFormat="1" applyFont="1" applyFill="1" applyBorder="1" applyAlignment="1">
      <alignment vertical="center" wrapText="1"/>
    </xf>
    <xf numFmtId="17" fontId="1" fillId="2" borderId="10" xfId="0" applyNumberFormat="1" applyFont="1" applyFill="1" applyBorder="1" applyAlignment="1">
      <alignment vertical="center" wrapText="1"/>
    </xf>
    <xf numFmtId="17" fontId="1" fillId="2" borderId="12" xfId="0" applyNumberFormat="1" applyFont="1" applyFill="1" applyBorder="1" applyAlignment="1">
      <alignment vertical="center" wrapText="1"/>
    </xf>
    <xf numFmtId="17" fontId="1" fillId="2" borderId="6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164" fontId="2" fillId="4" borderId="30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7" fontId="1" fillId="2" borderId="31" xfId="0" applyNumberFormat="1" applyFont="1" applyFill="1" applyBorder="1" applyAlignment="1">
      <alignment vertical="center" wrapText="1"/>
    </xf>
    <xf numFmtId="17" fontId="1" fillId="2" borderId="32" xfId="0" applyNumberFormat="1" applyFont="1" applyFill="1" applyBorder="1" applyAlignment="1">
      <alignment vertical="center" wrapText="1"/>
    </xf>
    <xf numFmtId="164" fontId="4" fillId="0" borderId="33" xfId="0" applyNumberFormat="1" applyFont="1" applyBorder="1" applyAlignment="1">
      <alignment vertical="center"/>
    </xf>
    <xf numFmtId="164" fontId="4" fillId="0" borderId="34" xfId="0" applyNumberFormat="1" applyFont="1" applyBorder="1" applyAlignment="1">
      <alignment vertical="center"/>
    </xf>
    <xf numFmtId="9" fontId="4" fillId="0" borderId="34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9" fontId="4" fillId="0" borderId="26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/>
    </xf>
    <xf numFmtId="17" fontId="3" fillId="0" borderId="0" xfId="0" applyNumberFormat="1" applyFont="1"/>
    <xf numFmtId="0" fontId="9" fillId="0" borderId="2" xfId="0" applyFont="1" applyBorder="1"/>
    <xf numFmtId="0" fontId="9" fillId="0" borderId="37" xfId="0" applyFont="1" applyBorder="1"/>
    <xf numFmtId="0" fontId="9" fillId="0" borderId="0" xfId="0" applyFont="1"/>
    <xf numFmtId="17" fontId="1" fillId="2" borderId="38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/>
    <xf numFmtId="164" fontId="9" fillId="0" borderId="39" xfId="0" applyNumberFormat="1" applyFont="1" applyBorder="1"/>
    <xf numFmtId="164" fontId="9" fillId="0" borderId="0" xfId="0" applyNumberFormat="1" applyFont="1"/>
    <xf numFmtId="9" fontId="3" fillId="0" borderId="2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/>
    <xf numFmtId="164" fontId="3" fillId="0" borderId="0" xfId="0" applyNumberFormat="1" applyFont="1"/>
    <xf numFmtId="9" fontId="3" fillId="0" borderId="0" xfId="0" applyNumberFormat="1" applyFont="1"/>
    <xf numFmtId="10" fontId="9" fillId="0" borderId="39" xfId="0" applyNumberFormat="1" applyFont="1" applyBorder="1"/>
    <xf numFmtId="9" fontId="3" fillId="0" borderId="2" xfId="1" applyFont="1" applyBorder="1"/>
    <xf numFmtId="9" fontId="3" fillId="0" borderId="0" xfId="1" applyFont="1"/>
    <xf numFmtId="0" fontId="9" fillId="0" borderId="3" xfId="0" applyFont="1" applyBorder="1"/>
    <xf numFmtId="164" fontId="4" fillId="0" borderId="3" xfId="0" applyNumberFormat="1" applyFont="1" applyBorder="1"/>
    <xf numFmtId="9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  <xf numFmtId="164" fontId="4" fillId="0" borderId="23" xfId="0" applyNumberFormat="1" applyFont="1" applyBorder="1" applyAlignment="1">
      <alignment horizontal="center" vertical="center"/>
    </xf>
    <xf numFmtId="0" fontId="7" fillId="0" borderId="18" xfId="0" applyFont="1" applyBorder="1"/>
    <xf numFmtId="0" fontId="7" fillId="0" borderId="28" xfId="0" applyFont="1" applyBorder="1"/>
    <xf numFmtId="0" fontId="7" fillId="0" borderId="21" xfId="0" applyFont="1" applyBorder="1"/>
    <xf numFmtId="164" fontId="4" fillId="0" borderId="14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7" fillId="0" borderId="19" xfId="0" applyFont="1" applyBorder="1"/>
    <xf numFmtId="0" fontId="7" fillId="0" borderId="22" xfId="0" applyFont="1" applyBorder="1"/>
    <xf numFmtId="0" fontId="7" fillId="0" borderId="29" xfId="0" applyFont="1" applyBorder="1"/>
    <xf numFmtId="164" fontId="4" fillId="0" borderId="15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left"/>
    </xf>
    <xf numFmtId="0" fontId="7" fillId="0" borderId="36" xfId="0" applyFont="1" applyBorder="1"/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000"/>
  <sheetViews>
    <sheetView workbookViewId="0">
      <pane xSplit="2" ySplit="2" topLeftCell="AH92" activePane="bottomRight" state="frozen"/>
      <selection pane="topRight" activeCell="C1" sqref="C1"/>
      <selection pane="bottomLeft" activeCell="A3" sqref="A3"/>
      <selection pane="bottomRight" activeCell="AN3" sqref="AN3:AN112"/>
    </sheetView>
  </sheetViews>
  <sheetFormatPr defaultColWidth="14.44140625" defaultRowHeight="15" customHeight="1" x14ac:dyDescent="0.3"/>
  <cols>
    <col min="1" max="1" width="21.33203125" customWidth="1"/>
    <col min="2" max="2" width="25.33203125" customWidth="1"/>
    <col min="3" max="3" width="11.88671875" customWidth="1"/>
    <col min="4" max="4" width="9.6640625" customWidth="1"/>
    <col min="5" max="5" width="11.88671875" customWidth="1"/>
    <col min="6" max="6" width="11.44140625" customWidth="1"/>
    <col min="7" max="7" width="11.88671875" customWidth="1"/>
    <col min="8" max="8" width="11.44140625" customWidth="1"/>
    <col min="9" max="9" width="11.88671875" customWidth="1"/>
    <col min="10" max="10" width="11.44140625" customWidth="1"/>
    <col min="11" max="11" width="11.88671875" customWidth="1"/>
    <col min="12" max="12" width="11.44140625" customWidth="1"/>
    <col min="13" max="13" width="11.88671875" customWidth="1"/>
    <col min="14" max="14" width="11.44140625" customWidth="1"/>
    <col min="15" max="15" width="11.88671875" customWidth="1"/>
    <col min="16" max="16" width="11.44140625" customWidth="1"/>
    <col min="17" max="17" width="11.88671875" customWidth="1"/>
    <col min="18" max="18" width="11.44140625" customWidth="1"/>
    <col min="19" max="19" width="11.88671875" customWidth="1"/>
    <col min="20" max="20" width="11.44140625" customWidth="1"/>
    <col min="21" max="21" width="11.88671875" customWidth="1"/>
    <col min="22" max="22" width="11.44140625" customWidth="1"/>
    <col min="23" max="23" width="11.88671875" customWidth="1"/>
    <col min="24" max="24" width="11.44140625" customWidth="1"/>
    <col min="25" max="25" width="11.88671875" customWidth="1"/>
    <col min="26" max="26" width="11.44140625" customWidth="1"/>
    <col min="27" max="27" width="11.88671875" customWidth="1"/>
    <col min="28" max="28" width="11.44140625" customWidth="1"/>
    <col min="29" max="29" width="11.88671875" customWidth="1"/>
    <col min="30" max="30" width="11.44140625" customWidth="1"/>
    <col min="31" max="31" width="11.88671875" customWidth="1"/>
    <col min="32" max="32" width="11.44140625" customWidth="1"/>
    <col min="33" max="33" width="11.88671875" customWidth="1"/>
    <col min="34" max="34" width="11.44140625" customWidth="1"/>
    <col min="35" max="35" width="11.88671875" customWidth="1"/>
    <col min="36" max="36" width="11.44140625" customWidth="1"/>
    <col min="37" max="37" width="11.88671875" customWidth="1"/>
    <col min="38" max="38" width="11.44140625" customWidth="1"/>
    <col min="39" max="39" width="11.88671875" customWidth="1"/>
    <col min="40" max="40" width="11.44140625" customWidth="1"/>
    <col min="41" max="41" width="11.88671875" customWidth="1"/>
    <col min="42" max="62" width="9.109375" customWidth="1"/>
  </cols>
  <sheetData>
    <row r="1" spans="1:62" ht="14.25" customHeight="1" thickBot="1" x14ac:dyDescent="0.35">
      <c r="A1" s="5" t="s">
        <v>0</v>
      </c>
      <c r="B1" s="6" t="s">
        <v>1</v>
      </c>
      <c r="C1" s="7">
        <v>43709</v>
      </c>
      <c r="D1" s="8">
        <v>43862</v>
      </c>
      <c r="E1" s="8"/>
      <c r="F1" s="8">
        <v>43952</v>
      </c>
      <c r="G1" s="9"/>
      <c r="H1" s="8">
        <v>44075</v>
      </c>
      <c r="I1" s="9"/>
      <c r="J1" s="8">
        <v>44166</v>
      </c>
      <c r="K1" s="9"/>
      <c r="L1" s="8">
        <v>44256</v>
      </c>
      <c r="M1" s="9"/>
      <c r="N1" s="8">
        <v>44348</v>
      </c>
      <c r="O1" s="9"/>
      <c r="P1" s="8">
        <v>44440</v>
      </c>
      <c r="Q1" s="9"/>
      <c r="R1" s="8">
        <v>44531</v>
      </c>
      <c r="S1" s="9"/>
      <c r="T1" s="8">
        <v>44621</v>
      </c>
      <c r="U1" s="9"/>
      <c r="V1" s="8">
        <v>44713</v>
      </c>
      <c r="W1" s="9"/>
      <c r="X1" s="8">
        <v>44805</v>
      </c>
      <c r="Y1" s="9"/>
      <c r="Z1" s="8">
        <v>44896</v>
      </c>
      <c r="AA1" s="9"/>
      <c r="AB1" s="8">
        <v>44986</v>
      </c>
      <c r="AC1" s="9"/>
      <c r="AD1" s="8">
        <v>45078</v>
      </c>
      <c r="AE1" s="9"/>
      <c r="AF1" s="8">
        <v>45170</v>
      </c>
      <c r="AG1" s="9"/>
      <c r="AH1" s="10">
        <v>45261</v>
      </c>
      <c r="AI1" s="11"/>
      <c r="AJ1" s="10">
        <v>45352</v>
      </c>
      <c r="AK1" s="11"/>
      <c r="AL1" s="10">
        <v>45444</v>
      </c>
      <c r="AM1" s="11"/>
      <c r="AN1" s="10">
        <v>45536</v>
      </c>
      <c r="AO1" s="11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ht="6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ht="14.25" customHeight="1" x14ac:dyDescent="0.3">
      <c r="A3" s="12" t="s">
        <v>16</v>
      </c>
      <c r="B3" s="61" t="s">
        <v>17</v>
      </c>
      <c r="C3" s="66">
        <v>272</v>
      </c>
      <c r="D3" s="13">
        <v>137.6</v>
      </c>
      <c r="E3" s="61">
        <f>SUM(D3:D6)</f>
        <v>312</v>
      </c>
      <c r="F3" s="13">
        <v>140</v>
      </c>
      <c r="G3" s="61">
        <f>SUM(F3:F6)</f>
        <v>314</v>
      </c>
      <c r="H3" s="13">
        <v>176.63499999999999</v>
      </c>
      <c r="I3" s="61">
        <f>SUM(H3:H6)</f>
        <v>400.26499999999999</v>
      </c>
      <c r="J3" s="13">
        <v>197.5</v>
      </c>
      <c r="K3" s="61">
        <f>SUM(J3:J6)</f>
        <v>449.09999999999997</v>
      </c>
      <c r="L3" s="13">
        <v>214</v>
      </c>
      <c r="M3" s="61">
        <f>SUM(L3:L6)</f>
        <v>480</v>
      </c>
      <c r="N3" s="13">
        <v>229</v>
      </c>
      <c r="O3" s="61">
        <f>SUM(N3:N6)</f>
        <v>528</v>
      </c>
      <c r="P3" s="13">
        <v>252</v>
      </c>
      <c r="Q3" s="61">
        <f>SUM(P3:P6)</f>
        <v>587</v>
      </c>
      <c r="R3" s="13">
        <v>252</v>
      </c>
      <c r="S3" s="61">
        <f>SUM(R3:R6)</f>
        <v>610</v>
      </c>
      <c r="T3" s="13">
        <v>281</v>
      </c>
      <c r="U3" s="61">
        <f>SUM(T3:T6)</f>
        <v>648</v>
      </c>
      <c r="V3" s="13">
        <v>281</v>
      </c>
      <c r="W3" s="61">
        <f>SUM(V3:V6)</f>
        <v>711</v>
      </c>
      <c r="X3" s="13">
        <v>291</v>
      </c>
      <c r="Y3" s="61">
        <f>SUM(X3:X6)</f>
        <v>755</v>
      </c>
      <c r="Z3" s="13">
        <v>315</v>
      </c>
      <c r="AA3" s="61">
        <f>SUM(Z3:Z6)</f>
        <v>832</v>
      </c>
      <c r="AB3" s="13">
        <v>339</v>
      </c>
      <c r="AC3" s="61">
        <f>SUM(AB3:AB6)</f>
        <v>893</v>
      </c>
      <c r="AD3" s="13">
        <v>355</v>
      </c>
      <c r="AE3" s="61">
        <f>SUM(AD3:AD6)</f>
        <v>945</v>
      </c>
      <c r="AF3" s="13">
        <v>372</v>
      </c>
      <c r="AG3" s="61">
        <f>SUM(AF3:AF6)</f>
        <v>1008</v>
      </c>
      <c r="AH3" s="13">
        <v>401</v>
      </c>
      <c r="AI3" s="61">
        <f>SUM(AH3:AH6)</f>
        <v>1080</v>
      </c>
      <c r="AJ3" s="13">
        <v>421</v>
      </c>
      <c r="AK3" s="61">
        <f>SUM(AJ3:AJ6)</f>
        <v>1135</v>
      </c>
      <c r="AL3" s="13">
        <v>444</v>
      </c>
      <c r="AM3" s="61">
        <f>SUM(AL3:AL6)</f>
        <v>1168</v>
      </c>
      <c r="AN3" s="13">
        <v>472</v>
      </c>
      <c r="AO3" s="61">
        <f>SUM(AN3:AN6)</f>
        <v>1259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ht="14.25" customHeight="1" x14ac:dyDescent="0.3">
      <c r="A4" s="14" t="s">
        <v>18</v>
      </c>
      <c r="B4" s="58"/>
      <c r="C4" s="63"/>
      <c r="D4" s="15">
        <v>101.6</v>
      </c>
      <c r="E4" s="58"/>
      <c r="F4" s="15">
        <v>102</v>
      </c>
      <c r="G4" s="58"/>
      <c r="H4" s="15">
        <v>120.575</v>
      </c>
      <c r="I4" s="58"/>
      <c r="J4" s="15">
        <v>134.9</v>
      </c>
      <c r="K4" s="58"/>
      <c r="L4" s="15">
        <v>137</v>
      </c>
      <c r="M4" s="58"/>
      <c r="N4" s="15">
        <v>147</v>
      </c>
      <c r="O4" s="58"/>
      <c r="P4" s="15">
        <v>155</v>
      </c>
      <c r="Q4" s="58"/>
      <c r="R4" s="15">
        <v>154</v>
      </c>
      <c r="S4" s="58"/>
      <c r="T4" s="15">
        <v>154</v>
      </c>
      <c r="U4" s="58"/>
      <c r="V4" s="15">
        <v>185</v>
      </c>
      <c r="W4" s="58"/>
      <c r="X4" s="15">
        <v>210</v>
      </c>
      <c r="Y4" s="58"/>
      <c r="Z4" s="15">
        <v>232</v>
      </c>
      <c r="AA4" s="58"/>
      <c r="AB4" s="15">
        <v>237</v>
      </c>
      <c r="AC4" s="58"/>
      <c r="AD4" s="15">
        <v>241</v>
      </c>
      <c r="AE4" s="58"/>
      <c r="AF4" s="15">
        <v>266</v>
      </c>
      <c r="AG4" s="58"/>
      <c r="AH4" s="15">
        <v>267</v>
      </c>
      <c r="AI4" s="58"/>
      <c r="AJ4" s="15">
        <v>291</v>
      </c>
      <c r="AK4" s="58"/>
      <c r="AL4" s="15">
        <v>293</v>
      </c>
      <c r="AM4" s="58"/>
      <c r="AN4" s="15">
        <v>308</v>
      </c>
      <c r="AO4" s="58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ht="14.25" customHeight="1" x14ac:dyDescent="0.3">
      <c r="A5" s="14" t="s">
        <v>19</v>
      </c>
      <c r="B5" s="58"/>
      <c r="C5" s="63"/>
      <c r="D5" s="15">
        <v>54</v>
      </c>
      <c r="E5" s="58"/>
      <c r="F5" s="15">
        <v>54</v>
      </c>
      <c r="G5" s="58"/>
      <c r="H5" s="15">
        <v>55.39</v>
      </c>
      <c r="I5" s="58"/>
      <c r="J5" s="15">
        <v>63.2</v>
      </c>
      <c r="K5" s="58"/>
      <c r="L5" s="15">
        <v>67</v>
      </c>
      <c r="M5" s="58"/>
      <c r="N5" s="15">
        <v>90</v>
      </c>
      <c r="O5" s="58"/>
      <c r="P5" s="15">
        <v>96</v>
      </c>
      <c r="Q5" s="58"/>
      <c r="R5" s="15">
        <v>120</v>
      </c>
      <c r="S5" s="58"/>
      <c r="T5" s="15">
        <v>121</v>
      </c>
      <c r="U5" s="58"/>
      <c r="V5" s="15">
        <v>134</v>
      </c>
      <c r="W5" s="58"/>
      <c r="X5" s="15">
        <v>143</v>
      </c>
      <c r="Y5" s="58"/>
      <c r="Z5" s="15">
        <v>160</v>
      </c>
      <c r="AA5" s="58"/>
      <c r="AB5" s="15">
        <v>166</v>
      </c>
      <c r="AC5" s="58"/>
      <c r="AD5" s="15">
        <v>187</v>
      </c>
      <c r="AE5" s="58"/>
      <c r="AF5" s="15">
        <v>194</v>
      </c>
      <c r="AG5" s="58"/>
      <c r="AH5" s="15">
        <v>213</v>
      </c>
      <c r="AI5" s="58"/>
      <c r="AJ5" s="15">
        <v>220</v>
      </c>
      <c r="AK5" s="58"/>
      <c r="AL5" s="15">
        <v>222</v>
      </c>
      <c r="AM5" s="58"/>
      <c r="AN5" s="15">
        <v>253</v>
      </c>
      <c r="AO5" s="58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14.25" customHeight="1" x14ac:dyDescent="0.3">
      <c r="A6" s="14" t="s">
        <v>20</v>
      </c>
      <c r="B6" s="60"/>
      <c r="C6" s="64"/>
      <c r="D6" s="15">
        <v>18.8</v>
      </c>
      <c r="E6" s="60"/>
      <c r="F6" s="15">
        <v>18</v>
      </c>
      <c r="G6" s="60"/>
      <c r="H6" s="15">
        <v>47.664999999999999</v>
      </c>
      <c r="I6" s="60"/>
      <c r="J6" s="15">
        <v>53.5</v>
      </c>
      <c r="K6" s="60"/>
      <c r="L6" s="15">
        <v>62</v>
      </c>
      <c r="M6" s="60"/>
      <c r="N6" s="15">
        <v>62</v>
      </c>
      <c r="O6" s="60"/>
      <c r="P6" s="15">
        <v>84</v>
      </c>
      <c r="Q6" s="60"/>
      <c r="R6" s="15">
        <v>84</v>
      </c>
      <c r="S6" s="60"/>
      <c r="T6" s="15">
        <v>92</v>
      </c>
      <c r="U6" s="60"/>
      <c r="V6" s="15">
        <v>111</v>
      </c>
      <c r="W6" s="60"/>
      <c r="X6" s="15">
        <v>111</v>
      </c>
      <c r="Y6" s="60"/>
      <c r="Z6" s="15">
        <v>125</v>
      </c>
      <c r="AA6" s="60"/>
      <c r="AB6" s="15">
        <v>151</v>
      </c>
      <c r="AC6" s="60"/>
      <c r="AD6" s="15">
        <v>162</v>
      </c>
      <c r="AE6" s="60"/>
      <c r="AF6" s="15">
        <v>176</v>
      </c>
      <c r="AG6" s="60"/>
      <c r="AH6" s="15">
        <v>199</v>
      </c>
      <c r="AI6" s="60"/>
      <c r="AJ6" s="15">
        <v>203</v>
      </c>
      <c r="AK6" s="60"/>
      <c r="AL6" s="15">
        <v>209</v>
      </c>
      <c r="AM6" s="60"/>
      <c r="AN6" s="15">
        <v>226</v>
      </c>
      <c r="AO6" s="60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ht="14.25" customHeight="1" x14ac:dyDescent="0.3">
      <c r="A7" s="14" t="s">
        <v>21</v>
      </c>
      <c r="B7" s="57" t="s">
        <v>22</v>
      </c>
      <c r="C7" s="62">
        <v>110</v>
      </c>
      <c r="D7" s="15">
        <v>19.8</v>
      </c>
      <c r="E7" s="57">
        <f>SUM(D7:D8)</f>
        <v>108.8</v>
      </c>
      <c r="F7" s="15">
        <v>20</v>
      </c>
      <c r="G7" s="57">
        <f>SUM(F7:F8)</f>
        <v>109</v>
      </c>
      <c r="H7" s="15">
        <v>33</v>
      </c>
      <c r="I7" s="57">
        <f>SUM(H7:H8)</f>
        <v>124</v>
      </c>
      <c r="J7" s="15">
        <v>51</v>
      </c>
      <c r="K7" s="57">
        <f>SUM(J7:J8)</f>
        <v>159</v>
      </c>
      <c r="L7" s="15">
        <v>51</v>
      </c>
      <c r="M7" s="57">
        <f>SUM(L7:L8)</f>
        <v>166</v>
      </c>
      <c r="N7" s="15">
        <v>53</v>
      </c>
      <c r="O7" s="57">
        <f>SUM(N7:N8)</f>
        <v>172</v>
      </c>
      <c r="P7" s="15">
        <v>59</v>
      </c>
      <c r="Q7" s="57">
        <f>SUM(P7:P8)</f>
        <v>191</v>
      </c>
      <c r="R7" s="15">
        <v>59</v>
      </c>
      <c r="S7" s="57">
        <f>SUM(R7:R8)</f>
        <v>188</v>
      </c>
      <c r="T7" s="15">
        <v>80</v>
      </c>
      <c r="U7" s="57">
        <f>SUM(T7:T8)</f>
        <v>223</v>
      </c>
      <c r="V7" s="15">
        <v>86</v>
      </c>
      <c r="W7" s="57">
        <f>SUM(V7:V8)</f>
        <v>229</v>
      </c>
      <c r="X7" s="15">
        <v>95</v>
      </c>
      <c r="Y7" s="57">
        <f>SUM(X7:X8)</f>
        <v>241</v>
      </c>
      <c r="Z7" s="15">
        <v>100</v>
      </c>
      <c r="AA7" s="57">
        <f>SUM(Z7:Z8)</f>
        <v>259</v>
      </c>
      <c r="AB7" s="15">
        <v>100</v>
      </c>
      <c r="AC7" s="57">
        <f>SUM(AB7:AB8)</f>
        <v>257</v>
      </c>
      <c r="AD7" s="15">
        <v>104</v>
      </c>
      <c r="AE7" s="57">
        <f>SUM(AD7:AD8)</f>
        <v>270</v>
      </c>
      <c r="AF7" s="15">
        <v>108</v>
      </c>
      <c r="AG7" s="57">
        <f>SUM(AF7:AF8)</f>
        <v>287</v>
      </c>
      <c r="AH7" s="15">
        <v>101</v>
      </c>
      <c r="AI7" s="57">
        <f>SUM(AH7:AH8)</f>
        <v>312</v>
      </c>
      <c r="AJ7" s="15">
        <v>103</v>
      </c>
      <c r="AK7" s="57">
        <f>SUM(AJ7:AJ8)</f>
        <v>316</v>
      </c>
      <c r="AL7" s="15">
        <v>104</v>
      </c>
      <c r="AM7" s="57">
        <f>SUM(AL7:AL8)</f>
        <v>338</v>
      </c>
      <c r="AN7" s="15">
        <v>98</v>
      </c>
      <c r="AO7" s="57">
        <f>SUM(AN7:AN8)</f>
        <v>352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ht="14.25" customHeight="1" x14ac:dyDescent="0.3">
      <c r="A8" s="14" t="s">
        <v>10</v>
      </c>
      <c r="B8" s="60"/>
      <c r="C8" s="64"/>
      <c r="D8" s="15">
        <v>89</v>
      </c>
      <c r="E8" s="60"/>
      <c r="F8" s="15">
        <v>89</v>
      </c>
      <c r="G8" s="60"/>
      <c r="H8" s="15">
        <v>91</v>
      </c>
      <c r="I8" s="60"/>
      <c r="J8" s="15">
        <v>108</v>
      </c>
      <c r="K8" s="60"/>
      <c r="L8" s="15">
        <v>115</v>
      </c>
      <c r="M8" s="60"/>
      <c r="N8" s="15">
        <v>119</v>
      </c>
      <c r="O8" s="60"/>
      <c r="P8" s="15">
        <v>132</v>
      </c>
      <c r="Q8" s="60"/>
      <c r="R8" s="15">
        <v>129</v>
      </c>
      <c r="S8" s="60"/>
      <c r="T8" s="15">
        <v>143</v>
      </c>
      <c r="U8" s="60"/>
      <c r="V8" s="15">
        <v>143</v>
      </c>
      <c r="W8" s="60"/>
      <c r="X8" s="15">
        <v>146</v>
      </c>
      <c r="Y8" s="60"/>
      <c r="Z8" s="15">
        <v>159</v>
      </c>
      <c r="AA8" s="60"/>
      <c r="AB8" s="15">
        <v>157</v>
      </c>
      <c r="AC8" s="60"/>
      <c r="AD8" s="15">
        <v>166</v>
      </c>
      <c r="AE8" s="60"/>
      <c r="AF8" s="15">
        <v>179</v>
      </c>
      <c r="AG8" s="60"/>
      <c r="AH8" s="15">
        <v>211</v>
      </c>
      <c r="AI8" s="60"/>
      <c r="AJ8" s="15">
        <v>213</v>
      </c>
      <c r="AK8" s="60"/>
      <c r="AL8" s="15">
        <v>234</v>
      </c>
      <c r="AM8" s="60"/>
      <c r="AN8" s="15">
        <v>254</v>
      </c>
      <c r="AO8" s="60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ht="14.25" customHeight="1" x14ac:dyDescent="0.3">
      <c r="A9" s="14" t="s">
        <v>23</v>
      </c>
      <c r="B9" s="57" t="s">
        <v>24</v>
      </c>
      <c r="C9" s="62">
        <v>390</v>
      </c>
      <c r="D9" s="15">
        <v>125.8</v>
      </c>
      <c r="E9" s="57">
        <f>SUM(D9:D13)</f>
        <v>395.6</v>
      </c>
      <c r="F9" s="15">
        <v>124</v>
      </c>
      <c r="G9" s="57">
        <f>SUM(F9:F13)</f>
        <v>398.49723999999998</v>
      </c>
      <c r="H9" s="15">
        <v>139.44999999999999</v>
      </c>
      <c r="I9" s="57">
        <f>SUM(H9:H13)</f>
        <v>420.53999999999996</v>
      </c>
      <c r="J9" s="15">
        <v>140</v>
      </c>
      <c r="K9" s="57">
        <f>SUM(J9:J13)</f>
        <v>448.6</v>
      </c>
      <c r="L9" s="15">
        <v>140</v>
      </c>
      <c r="M9" s="57">
        <f>SUM(L9:L13)</f>
        <v>457</v>
      </c>
      <c r="N9" s="15">
        <v>126</v>
      </c>
      <c r="O9" s="57">
        <f>SUM(N9:N13)</f>
        <v>457</v>
      </c>
      <c r="P9" s="15">
        <v>134</v>
      </c>
      <c r="Q9" s="57">
        <f>SUM(P9:P13)</f>
        <v>472</v>
      </c>
      <c r="R9" s="15">
        <v>137</v>
      </c>
      <c r="S9" s="57">
        <f>SUM(R9:R13)</f>
        <v>493</v>
      </c>
      <c r="T9" s="15">
        <v>137</v>
      </c>
      <c r="U9" s="57">
        <f>SUM(T9:T13)</f>
        <v>553</v>
      </c>
      <c r="V9" s="15">
        <v>137</v>
      </c>
      <c r="W9" s="57">
        <f>SUM(V9:V13)</f>
        <v>564</v>
      </c>
      <c r="X9" s="15">
        <v>137</v>
      </c>
      <c r="Y9" s="57">
        <f>SUM(X9:X13)</f>
        <v>587</v>
      </c>
      <c r="Z9" s="15">
        <v>141</v>
      </c>
      <c r="AA9" s="57">
        <f>SUM(Z9:Z13)</f>
        <v>652</v>
      </c>
      <c r="AB9" s="15">
        <v>143</v>
      </c>
      <c r="AC9" s="57">
        <f>SUM(AB9:AB13)</f>
        <v>689</v>
      </c>
      <c r="AD9" s="15">
        <v>144</v>
      </c>
      <c r="AE9" s="57">
        <f>SUM(AD9:AD13)</f>
        <v>708</v>
      </c>
      <c r="AF9" s="15">
        <v>152</v>
      </c>
      <c r="AG9" s="57">
        <f>SUM(AF9:AF13)</f>
        <v>774</v>
      </c>
      <c r="AH9" s="15">
        <v>173</v>
      </c>
      <c r="AI9" s="57">
        <f>SUM(AH9:AH13)</f>
        <v>887</v>
      </c>
      <c r="AJ9" s="15">
        <v>190</v>
      </c>
      <c r="AK9" s="57">
        <f>SUM(AJ9:AJ13)</f>
        <v>947</v>
      </c>
      <c r="AL9" s="15">
        <v>190</v>
      </c>
      <c r="AM9" s="57">
        <f>SUM(AL9:AL13)</f>
        <v>971</v>
      </c>
      <c r="AN9" s="15">
        <v>201</v>
      </c>
      <c r="AO9" s="57">
        <f>SUM(AN9:AN13)</f>
        <v>1022</v>
      </c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ht="14.25" customHeight="1" x14ac:dyDescent="0.3">
      <c r="A10" s="14" t="s">
        <v>25</v>
      </c>
      <c r="B10" s="58"/>
      <c r="C10" s="63"/>
      <c r="D10" s="15">
        <v>163.19999999999999</v>
      </c>
      <c r="E10" s="58"/>
      <c r="F10" s="15">
        <v>162</v>
      </c>
      <c r="G10" s="58"/>
      <c r="H10" s="15">
        <v>168.06</v>
      </c>
      <c r="I10" s="58"/>
      <c r="J10" s="15">
        <v>190</v>
      </c>
      <c r="K10" s="58"/>
      <c r="L10" s="15">
        <v>198</v>
      </c>
      <c r="M10" s="58"/>
      <c r="N10" s="15">
        <v>197</v>
      </c>
      <c r="O10" s="58"/>
      <c r="P10" s="15">
        <v>200</v>
      </c>
      <c r="Q10" s="58"/>
      <c r="R10" s="15">
        <v>204</v>
      </c>
      <c r="S10" s="58"/>
      <c r="T10" s="15">
        <v>228</v>
      </c>
      <c r="U10" s="58"/>
      <c r="V10" s="15">
        <v>231</v>
      </c>
      <c r="W10" s="58"/>
      <c r="X10" s="15">
        <v>237</v>
      </c>
      <c r="Y10" s="58"/>
      <c r="Z10" s="15">
        <v>275</v>
      </c>
      <c r="AA10" s="58"/>
      <c r="AB10" s="15">
        <v>301</v>
      </c>
      <c r="AC10" s="58"/>
      <c r="AD10" s="15">
        <v>307</v>
      </c>
      <c r="AE10" s="58"/>
      <c r="AF10" s="15">
        <v>336</v>
      </c>
      <c r="AG10" s="58"/>
      <c r="AH10" s="15">
        <v>378</v>
      </c>
      <c r="AI10" s="58"/>
      <c r="AJ10" s="15">
        <v>401</v>
      </c>
      <c r="AK10" s="58"/>
      <c r="AL10" s="15">
        <v>409</v>
      </c>
      <c r="AM10" s="58"/>
      <c r="AN10" s="15">
        <v>424</v>
      </c>
      <c r="AO10" s="5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ht="14.25" customHeight="1" x14ac:dyDescent="0.3">
      <c r="A11" s="14" t="s">
        <v>26</v>
      </c>
      <c r="B11" s="58"/>
      <c r="C11" s="63"/>
      <c r="D11" s="15">
        <v>14.6</v>
      </c>
      <c r="E11" s="58"/>
      <c r="F11" s="15">
        <v>14.49724</v>
      </c>
      <c r="G11" s="58"/>
      <c r="H11" s="15">
        <v>15.03</v>
      </c>
      <c r="I11" s="58"/>
      <c r="J11" s="15">
        <v>14.6</v>
      </c>
      <c r="K11" s="58"/>
      <c r="L11" s="15">
        <v>15</v>
      </c>
      <c r="M11" s="58"/>
      <c r="N11" s="15">
        <v>16</v>
      </c>
      <c r="O11" s="58"/>
      <c r="P11" s="15">
        <v>22</v>
      </c>
      <c r="Q11" s="58"/>
      <c r="R11" s="15">
        <v>30</v>
      </c>
      <c r="S11" s="58"/>
      <c r="T11" s="15">
        <v>51</v>
      </c>
      <c r="U11" s="58"/>
      <c r="V11" s="15">
        <v>55</v>
      </c>
      <c r="W11" s="58"/>
      <c r="X11" s="15">
        <v>55</v>
      </c>
      <c r="Y11" s="58"/>
      <c r="Z11" s="15">
        <v>62</v>
      </c>
      <c r="AA11" s="58"/>
      <c r="AB11" s="15">
        <v>66</v>
      </c>
      <c r="AC11" s="58"/>
      <c r="AD11" s="15">
        <v>74</v>
      </c>
      <c r="AE11" s="58"/>
      <c r="AF11" s="15">
        <v>74</v>
      </c>
      <c r="AG11" s="58"/>
      <c r="AH11" s="15">
        <v>97</v>
      </c>
      <c r="AI11" s="58"/>
      <c r="AJ11" s="15">
        <v>107</v>
      </c>
      <c r="AK11" s="58"/>
      <c r="AL11" s="15">
        <v>113</v>
      </c>
      <c r="AM11" s="58"/>
      <c r="AN11" s="15">
        <v>113</v>
      </c>
      <c r="AO11" s="5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ht="14.25" customHeight="1" x14ac:dyDescent="0.3">
      <c r="A12" s="14" t="s">
        <v>27</v>
      </c>
      <c r="B12" s="58"/>
      <c r="C12" s="63"/>
      <c r="D12" s="15">
        <v>66</v>
      </c>
      <c r="E12" s="58"/>
      <c r="F12" s="15">
        <v>72</v>
      </c>
      <c r="G12" s="58"/>
      <c r="H12" s="15">
        <v>72</v>
      </c>
      <c r="I12" s="58"/>
      <c r="J12" s="15">
        <v>78</v>
      </c>
      <c r="K12" s="58"/>
      <c r="L12" s="15">
        <v>78</v>
      </c>
      <c r="M12" s="58"/>
      <c r="N12" s="15">
        <v>80</v>
      </c>
      <c r="O12" s="58"/>
      <c r="P12" s="15">
        <v>78</v>
      </c>
      <c r="Q12" s="58"/>
      <c r="R12" s="15">
        <v>84</v>
      </c>
      <c r="S12" s="58"/>
      <c r="T12" s="15">
        <v>99</v>
      </c>
      <c r="U12" s="58"/>
      <c r="V12" s="15">
        <v>103</v>
      </c>
      <c r="W12" s="58"/>
      <c r="X12" s="15">
        <v>116</v>
      </c>
      <c r="Y12" s="58"/>
      <c r="Z12" s="15">
        <v>123</v>
      </c>
      <c r="AA12" s="58"/>
      <c r="AB12" s="15">
        <v>126</v>
      </c>
      <c r="AC12" s="58"/>
      <c r="AD12" s="15">
        <v>126</v>
      </c>
      <c r="AE12" s="58"/>
      <c r="AF12" s="15">
        <v>151</v>
      </c>
      <c r="AG12" s="58"/>
      <c r="AH12" s="15">
        <v>163</v>
      </c>
      <c r="AI12" s="58"/>
      <c r="AJ12" s="15">
        <v>175</v>
      </c>
      <c r="AK12" s="58"/>
      <c r="AL12" s="15">
        <v>183</v>
      </c>
      <c r="AM12" s="58"/>
      <c r="AN12" s="15">
        <v>191</v>
      </c>
      <c r="AO12" s="5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ht="14.25" customHeight="1" x14ac:dyDescent="0.3">
      <c r="A13" s="14" t="s">
        <v>28</v>
      </c>
      <c r="B13" s="60"/>
      <c r="C13" s="64"/>
      <c r="D13" s="15">
        <v>26</v>
      </c>
      <c r="E13" s="60"/>
      <c r="F13" s="15">
        <v>26</v>
      </c>
      <c r="G13" s="60"/>
      <c r="H13" s="15">
        <v>26</v>
      </c>
      <c r="I13" s="60"/>
      <c r="J13" s="15">
        <v>26</v>
      </c>
      <c r="K13" s="60"/>
      <c r="L13" s="15">
        <v>26</v>
      </c>
      <c r="M13" s="60"/>
      <c r="N13" s="15">
        <v>38</v>
      </c>
      <c r="O13" s="60"/>
      <c r="P13" s="15">
        <v>38</v>
      </c>
      <c r="Q13" s="60"/>
      <c r="R13" s="15">
        <v>38</v>
      </c>
      <c r="S13" s="60"/>
      <c r="T13" s="15">
        <v>38</v>
      </c>
      <c r="U13" s="60"/>
      <c r="V13" s="15">
        <v>38</v>
      </c>
      <c r="W13" s="60"/>
      <c r="X13" s="15">
        <v>42</v>
      </c>
      <c r="Y13" s="60"/>
      <c r="Z13" s="15">
        <v>51</v>
      </c>
      <c r="AA13" s="60"/>
      <c r="AB13" s="15">
        <v>53</v>
      </c>
      <c r="AC13" s="60"/>
      <c r="AD13" s="15">
        <v>57</v>
      </c>
      <c r="AE13" s="60"/>
      <c r="AF13" s="15">
        <v>61</v>
      </c>
      <c r="AG13" s="60"/>
      <c r="AH13" s="15">
        <v>76</v>
      </c>
      <c r="AI13" s="60"/>
      <c r="AJ13" s="15">
        <v>74</v>
      </c>
      <c r="AK13" s="60"/>
      <c r="AL13" s="15">
        <v>76</v>
      </c>
      <c r="AM13" s="60"/>
      <c r="AN13" s="15">
        <v>93</v>
      </c>
      <c r="AO13" s="6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ht="14.25" customHeight="1" x14ac:dyDescent="0.3">
      <c r="A14" s="14" t="s">
        <v>29</v>
      </c>
      <c r="B14" s="57" t="s">
        <v>30</v>
      </c>
      <c r="C14" s="62">
        <v>228</v>
      </c>
      <c r="D14" s="15">
        <v>9.8000000000000007</v>
      </c>
      <c r="E14" s="57">
        <f>SUM(D14:D18)</f>
        <v>273.60000000000002</v>
      </c>
      <c r="F14" s="15">
        <v>10</v>
      </c>
      <c r="G14" s="57">
        <f>SUM(F14:F18)</f>
        <v>284.8</v>
      </c>
      <c r="H14" s="15">
        <v>12</v>
      </c>
      <c r="I14" s="57">
        <f>SUM(H14:H18)</f>
        <v>377.755</v>
      </c>
      <c r="J14" s="15">
        <v>24</v>
      </c>
      <c r="K14" s="57">
        <f>SUM(J14:J18)</f>
        <v>523</v>
      </c>
      <c r="L14" s="15">
        <v>24</v>
      </c>
      <c r="M14" s="57">
        <f>SUM(L14:L18)</f>
        <v>593</v>
      </c>
      <c r="N14" s="15">
        <v>31</v>
      </c>
      <c r="O14" s="57">
        <f>SUM(N14:N18)</f>
        <v>680</v>
      </c>
      <c r="P14" s="15">
        <v>35</v>
      </c>
      <c r="Q14" s="57">
        <f>SUM(P14:P18)</f>
        <v>729</v>
      </c>
      <c r="R14" s="15">
        <v>43</v>
      </c>
      <c r="S14" s="57">
        <f>SUM(R14:R18)</f>
        <v>776</v>
      </c>
      <c r="T14" s="15">
        <v>63</v>
      </c>
      <c r="U14" s="57">
        <f>SUM(T14:T18)</f>
        <v>904</v>
      </c>
      <c r="V14" s="15">
        <v>79</v>
      </c>
      <c r="W14" s="57">
        <f>SUM(V14:V18)</f>
        <v>974</v>
      </c>
      <c r="X14" s="15">
        <v>87</v>
      </c>
      <c r="Y14" s="57">
        <f>SUM(X14:X18)</f>
        <v>1075</v>
      </c>
      <c r="Z14" s="15">
        <v>103</v>
      </c>
      <c r="AA14" s="57">
        <f>SUM(Z14:Z18)</f>
        <v>1184</v>
      </c>
      <c r="AB14" s="15">
        <v>125</v>
      </c>
      <c r="AC14" s="57">
        <f>SUM(AB14:AB18)</f>
        <v>2145</v>
      </c>
      <c r="AD14" s="15">
        <v>126</v>
      </c>
      <c r="AE14" s="57">
        <f>SUM(AD14:AD18)</f>
        <v>3312</v>
      </c>
      <c r="AF14" s="15">
        <v>151</v>
      </c>
      <c r="AG14" s="57">
        <f>SUM(AF14:AF18)</f>
        <v>3396</v>
      </c>
      <c r="AH14" s="15">
        <v>174</v>
      </c>
      <c r="AI14" s="57">
        <f>SUM(AH14:AH18)</f>
        <v>3467</v>
      </c>
      <c r="AJ14" s="15">
        <v>185</v>
      </c>
      <c r="AK14" s="57">
        <f>SUM(AJ14:AJ18)</f>
        <v>3565</v>
      </c>
      <c r="AL14" s="15">
        <v>199</v>
      </c>
      <c r="AM14" s="57">
        <f>SUM(AL14:AL18)</f>
        <v>3781</v>
      </c>
      <c r="AN14" s="15">
        <v>216</v>
      </c>
      <c r="AO14" s="57">
        <f>SUM(AN14:AN18)</f>
        <v>3948</v>
      </c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4.25" customHeight="1" x14ac:dyDescent="0.3">
      <c r="A15" s="14" t="s">
        <v>31</v>
      </c>
      <c r="B15" s="58"/>
      <c r="C15" s="63"/>
      <c r="D15" s="15">
        <v>24</v>
      </c>
      <c r="E15" s="58"/>
      <c r="F15" s="15">
        <v>24</v>
      </c>
      <c r="G15" s="58"/>
      <c r="H15" s="15">
        <v>26</v>
      </c>
      <c r="I15" s="58"/>
      <c r="J15" s="15">
        <v>26</v>
      </c>
      <c r="K15" s="58"/>
      <c r="L15" s="15">
        <v>32</v>
      </c>
      <c r="M15" s="58"/>
      <c r="N15" s="15">
        <v>36</v>
      </c>
      <c r="O15" s="58"/>
      <c r="P15" s="15">
        <v>44</v>
      </c>
      <c r="Q15" s="58"/>
      <c r="R15" s="15">
        <v>44</v>
      </c>
      <c r="S15" s="58"/>
      <c r="T15" s="15">
        <v>51</v>
      </c>
      <c r="U15" s="58"/>
      <c r="V15" s="15">
        <v>53</v>
      </c>
      <c r="W15" s="58"/>
      <c r="X15" s="15">
        <v>71</v>
      </c>
      <c r="Y15" s="58"/>
      <c r="Z15" s="15">
        <v>71</v>
      </c>
      <c r="AA15" s="58"/>
      <c r="AB15" s="15">
        <v>71</v>
      </c>
      <c r="AC15" s="58"/>
      <c r="AD15" s="15">
        <v>76</v>
      </c>
      <c r="AE15" s="58"/>
      <c r="AF15" s="15">
        <v>87</v>
      </c>
      <c r="AG15" s="58"/>
      <c r="AH15" s="15">
        <v>101</v>
      </c>
      <c r="AI15" s="58"/>
      <c r="AJ15" s="15">
        <v>121</v>
      </c>
      <c r="AK15" s="58"/>
      <c r="AL15" s="15">
        <v>127</v>
      </c>
      <c r="AM15" s="58"/>
      <c r="AN15" s="15">
        <v>157</v>
      </c>
      <c r="AO15" s="58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4.25" customHeight="1" x14ac:dyDescent="0.3">
      <c r="A16" s="14" t="s">
        <v>32</v>
      </c>
      <c r="B16" s="58"/>
      <c r="C16" s="63"/>
      <c r="D16" s="15">
        <v>42.4</v>
      </c>
      <c r="E16" s="58"/>
      <c r="F16" s="15">
        <v>42</v>
      </c>
      <c r="G16" s="58"/>
      <c r="H16" s="15">
        <v>53.03</v>
      </c>
      <c r="I16" s="58"/>
      <c r="J16" s="15">
        <v>54.6</v>
      </c>
      <c r="K16" s="58"/>
      <c r="L16" s="15">
        <v>57</v>
      </c>
      <c r="M16" s="58"/>
      <c r="N16" s="15">
        <v>62</v>
      </c>
      <c r="O16" s="58"/>
      <c r="P16" s="15">
        <v>62</v>
      </c>
      <c r="Q16" s="58"/>
      <c r="R16" s="15">
        <v>62</v>
      </c>
      <c r="S16" s="58"/>
      <c r="T16" s="15">
        <v>70</v>
      </c>
      <c r="U16" s="58"/>
      <c r="V16" s="15">
        <v>77</v>
      </c>
      <c r="W16" s="58"/>
      <c r="X16" s="15">
        <v>87</v>
      </c>
      <c r="Y16" s="58"/>
      <c r="Z16" s="15">
        <v>97</v>
      </c>
      <c r="AA16" s="58"/>
      <c r="AB16" s="15">
        <v>129</v>
      </c>
      <c r="AC16" s="58"/>
      <c r="AD16" s="15">
        <v>141</v>
      </c>
      <c r="AE16" s="58"/>
      <c r="AF16" s="15">
        <v>160</v>
      </c>
      <c r="AG16" s="58"/>
      <c r="AH16" s="15">
        <v>168</v>
      </c>
      <c r="AI16" s="58"/>
      <c r="AJ16" s="15">
        <v>187</v>
      </c>
      <c r="AK16" s="58"/>
      <c r="AL16" s="15">
        <v>212</v>
      </c>
      <c r="AM16" s="58"/>
      <c r="AN16" s="15">
        <v>268</v>
      </c>
      <c r="AO16" s="5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4.25" customHeight="1" x14ac:dyDescent="0.3">
      <c r="A17" s="14" t="s">
        <v>33</v>
      </c>
      <c r="B17" s="58"/>
      <c r="C17" s="63"/>
      <c r="D17" s="15">
        <v>92.4</v>
      </c>
      <c r="E17" s="58"/>
      <c r="F17" s="15">
        <v>104</v>
      </c>
      <c r="G17" s="58"/>
      <c r="H17" s="15">
        <v>161.12</v>
      </c>
      <c r="I17" s="58"/>
      <c r="J17" s="15">
        <v>276</v>
      </c>
      <c r="K17" s="58"/>
      <c r="L17" s="15">
        <v>334</v>
      </c>
      <c r="M17" s="58"/>
      <c r="N17" s="15">
        <v>386</v>
      </c>
      <c r="O17" s="58"/>
      <c r="P17" s="15">
        <v>410</v>
      </c>
      <c r="Q17" s="58"/>
      <c r="R17" s="15">
        <v>446</v>
      </c>
      <c r="S17" s="58"/>
      <c r="T17" s="15">
        <v>489</v>
      </c>
      <c r="U17" s="58"/>
      <c r="V17" s="15">
        <v>513</v>
      </c>
      <c r="W17" s="58"/>
      <c r="X17" s="15">
        <v>568</v>
      </c>
      <c r="Y17" s="58"/>
      <c r="Z17" s="15">
        <v>595</v>
      </c>
      <c r="AA17" s="58"/>
      <c r="AB17" s="15">
        <v>1478</v>
      </c>
      <c r="AC17" s="58"/>
      <c r="AD17" s="15">
        <v>2627</v>
      </c>
      <c r="AE17" s="58"/>
      <c r="AF17" s="15">
        <v>2643</v>
      </c>
      <c r="AG17" s="58"/>
      <c r="AH17" s="15">
        <v>2652</v>
      </c>
      <c r="AI17" s="58"/>
      <c r="AJ17" s="15">
        <v>2679</v>
      </c>
      <c r="AK17" s="58"/>
      <c r="AL17" s="15">
        <v>2839</v>
      </c>
      <c r="AM17" s="58"/>
      <c r="AN17" s="15">
        <v>2879</v>
      </c>
      <c r="AO17" s="5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4.25" customHeight="1" x14ac:dyDescent="0.3">
      <c r="A18" s="14" t="s">
        <v>34</v>
      </c>
      <c r="B18" s="60"/>
      <c r="C18" s="64"/>
      <c r="D18" s="15">
        <v>105</v>
      </c>
      <c r="E18" s="60"/>
      <c r="F18" s="15">
        <v>104.8</v>
      </c>
      <c r="G18" s="60"/>
      <c r="H18" s="15">
        <v>125.605</v>
      </c>
      <c r="I18" s="60"/>
      <c r="J18" s="15">
        <v>142.4</v>
      </c>
      <c r="K18" s="60"/>
      <c r="L18" s="15">
        <v>146</v>
      </c>
      <c r="M18" s="60"/>
      <c r="N18" s="15">
        <v>165</v>
      </c>
      <c r="O18" s="60"/>
      <c r="P18" s="15">
        <v>178</v>
      </c>
      <c r="Q18" s="60"/>
      <c r="R18" s="15">
        <v>181</v>
      </c>
      <c r="S18" s="60"/>
      <c r="T18" s="15">
        <v>231</v>
      </c>
      <c r="U18" s="60"/>
      <c r="V18" s="15">
        <v>252</v>
      </c>
      <c r="W18" s="60"/>
      <c r="X18" s="15">
        <v>262</v>
      </c>
      <c r="Y18" s="60"/>
      <c r="Z18" s="15">
        <v>318</v>
      </c>
      <c r="AA18" s="60"/>
      <c r="AB18" s="15">
        <v>342</v>
      </c>
      <c r="AC18" s="60"/>
      <c r="AD18" s="15">
        <v>342</v>
      </c>
      <c r="AE18" s="60"/>
      <c r="AF18" s="15">
        <v>355</v>
      </c>
      <c r="AG18" s="60"/>
      <c r="AH18" s="15">
        <v>372</v>
      </c>
      <c r="AI18" s="60"/>
      <c r="AJ18" s="15">
        <v>393</v>
      </c>
      <c r="AK18" s="60"/>
      <c r="AL18" s="15">
        <v>404</v>
      </c>
      <c r="AM18" s="60"/>
      <c r="AN18" s="15">
        <v>428</v>
      </c>
      <c r="AO18" s="60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4.25" customHeight="1" x14ac:dyDescent="0.3">
      <c r="A19" s="14" t="s">
        <v>35</v>
      </c>
      <c r="B19" s="57" t="s">
        <v>36</v>
      </c>
      <c r="C19" s="62">
        <v>988</v>
      </c>
      <c r="D19" s="15">
        <v>340.6</v>
      </c>
      <c r="E19" s="57">
        <f>SUM(D19:D27)</f>
        <v>1308.8</v>
      </c>
      <c r="F19" s="15">
        <v>346.2</v>
      </c>
      <c r="G19" s="57">
        <f>SUM(F19:F27)</f>
        <v>1373.3999999999999</v>
      </c>
      <c r="H19" s="15">
        <v>380.29500000000002</v>
      </c>
      <c r="I19" s="57">
        <f>SUM(H19:H27)</f>
        <v>1517.5450000000001</v>
      </c>
      <c r="J19" s="15">
        <v>479.5</v>
      </c>
      <c r="K19" s="57">
        <f>SUM(J19:J27)</f>
        <v>1840.8000000000002</v>
      </c>
      <c r="L19" s="15">
        <v>482</v>
      </c>
      <c r="M19" s="57">
        <f>SUM(L19:L27)</f>
        <v>2023</v>
      </c>
      <c r="N19" s="15">
        <v>520</v>
      </c>
      <c r="O19" s="57">
        <f>SUM(N19:N27)</f>
        <v>2248</v>
      </c>
      <c r="P19" s="15">
        <v>535</v>
      </c>
      <c r="Q19" s="57">
        <f>SUM(P19:P27)</f>
        <v>2303</v>
      </c>
      <c r="R19" s="15">
        <v>560</v>
      </c>
      <c r="S19" s="57">
        <f>SUM(R19:R27)</f>
        <v>2392</v>
      </c>
      <c r="T19" s="15">
        <v>649</v>
      </c>
      <c r="U19" s="57">
        <f>SUM(T19:T27)</f>
        <v>2591</v>
      </c>
      <c r="V19" s="15">
        <v>747</v>
      </c>
      <c r="W19" s="57">
        <f>SUM(V19:V27)</f>
        <v>2960</v>
      </c>
      <c r="X19" s="15">
        <v>775</v>
      </c>
      <c r="Y19" s="57">
        <f>SUM(X19:X27)</f>
        <v>3232</v>
      </c>
      <c r="Z19" s="15">
        <v>833</v>
      </c>
      <c r="AA19" s="57">
        <f>SUM(Z19:Z27)</f>
        <v>3460</v>
      </c>
      <c r="AB19" s="15">
        <v>915</v>
      </c>
      <c r="AC19" s="57">
        <f>SUM(AB19:AB27)</f>
        <v>3732</v>
      </c>
      <c r="AD19" s="15">
        <v>1015</v>
      </c>
      <c r="AE19" s="57">
        <f>SUM(AD19:AD27)</f>
        <v>3966</v>
      </c>
      <c r="AF19" s="15">
        <v>1043</v>
      </c>
      <c r="AG19" s="57">
        <f>SUM(AF19:AF27)</f>
        <v>4050</v>
      </c>
      <c r="AH19" s="15">
        <v>1110</v>
      </c>
      <c r="AI19" s="57">
        <f>SUM(AH19:AH27)</f>
        <v>4253</v>
      </c>
      <c r="AJ19" s="15">
        <v>1166</v>
      </c>
      <c r="AK19" s="57">
        <f>SUM(AJ19:AJ27)</f>
        <v>4516</v>
      </c>
      <c r="AL19" s="15">
        <v>1216</v>
      </c>
      <c r="AM19" s="57">
        <f>SUM(AL19:AL27)</f>
        <v>4720</v>
      </c>
      <c r="AN19" s="15">
        <v>1304</v>
      </c>
      <c r="AO19" s="57">
        <f>SUM(AN19:AN27)</f>
        <v>4946</v>
      </c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4.25" customHeight="1" x14ac:dyDescent="0.3">
      <c r="A20" s="14" t="s">
        <v>37</v>
      </c>
      <c r="B20" s="58"/>
      <c r="C20" s="63"/>
      <c r="D20" s="15">
        <v>48.6</v>
      </c>
      <c r="E20" s="58"/>
      <c r="F20" s="15">
        <v>48.8</v>
      </c>
      <c r="G20" s="58"/>
      <c r="H20" s="15">
        <v>50.24</v>
      </c>
      <c r="I20" s="58"/>
      <c r="J20" s="15">
        <v>51</v>
      </c>
      <c r="K20" s="58"/>
      <c r="L20" s="15">
        <v>58</v>
      </c>
      <c r="M20" s="58"/>
      <c r="N20" s="15">
        <v>63</v>
      </c>
      <c r="O20" s="58"/>
      <c r="P20" s="15">
        <v>67</v>
      </c>
      <c r="Q20" s="58"/>
      <c r="R20" s="15">
        <v>67</v>
      </c>
      <c r="S20" s="58"/>
      <c r="T20" s="15">
        <v>78</v>
      </c>
      <c r="U20" s="58"/>
      <c r="V20" s="15">
        <v>94</v>
      </c>
      <c r="W20" s="58"/>
      <c r="X20" s="15">
        <v>96</v>
      </c>
      <c r="Y20" s="58"/>
      <c r="Z20" s="15">
        <v>97</v>
      </c>
      <c r="AA20" s="58"/>
      <c r="AB20" s="15">
        <v>108</v>
      </c>
      <c r="AC20" s="58"/>
      <c r="AD20" s="15">
        <v>116</v>
      </c>
      <c r="AE20" s="58"/>
      <c r="AF20" s="15">
        <v>120</v>
      </c>
      <c r="AG20" s="58"/>
      <c r="AH20" s="15">
        <v>171</v>
      </c>
      <c r="AI20" s="58"/>
      <c r="AJ20" s="15">
        <v>208</v>
      </c>
      <c r="AK20" s="58"/>
      <c r="AL20" s="15">
        <v>245</v>
      </c>
      <c r="AM20" s="58"/>
      <c r="AN20" s="15">
        <v>258</v>
      </c>
      <c r="AO20" s="58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4.25" customHeight="1" x14ac:dyDescent="0.3">
      <c r="A21" s="14" t="s">
        <v>38</v>
      </c>
      <c r="B21" s="58"/>
      <c r="C21" s="63"/>
      <c r="D21" s="15">
        <v>87.2</v>
      </c>
      <c r="E21" s="58"/>
      <c r="F21" s="15">
        <v>87.4</v>
      </c>
      <c r="G21" s="58"/>
      <c r="H21" s="15">
        <v>87.284999999999997</v>
      </c>
      <c r="I21" s="58"/>
      <c r="J21" s="15">
        <v>96.5</v>
      </c>
      <c r="K21" s="58"/>
      <c r="L21" s="15">
        <v>141</v>
      </c>
      <c r="M21" s="58"/>
      <c r="N21" s="15">
        <v>163</v>
      </c>
      <c r="O21" s="58"/>
      <c r="P21" s="15">
        <v>168</v>
      </c>
      <c r="Q21" s="58"/>
      <c r="R21" s="15">
        <v>176</v>
      </c>
      <c r="S21" s="58"/>
      <c r="T21" s="15">
        <v>187</v>
      </c>
      <c r="U21" s="58"/>
      <c r="V21" s="15">
        <v>197</v>
      </c>
      <c r="W21" s="58"/>
      <c r="X21" s="15">
        <v>211</v>
      </c>
      <c r="Y21" s="58"/>
      <c r="Z21" s="15">
        <v>252</v>
      </c>
      <c r="AA21" s="58"/>
      <c r="AB21" s="15">
        <v>296</v>
      </c>
      <c r="AC21" s="58"/>
      <c r="AD21" s="15">
        <v>316</v>
      </c>
      <c r="AE21" s="58"/>
      <c r="AF21" s="15">
        <v>339</v>
      </c>
      <c r="AG21" s="58"/>
      <c r="AH21" s="15">
        <v>383</v>
      </c>
      <c r="AI21" s="58"/>
      <c r="AJ21" s="15">
        <v>424</v>
      </c>
      <c r="AK21" s="58"/>
      <c r="AL21" s="15">
        <v>434</v>
      </c>
      <c r="AM21" s="58"/>
      <c r="AN21" s="15">
        <v>473</v>
      </c>
      <c r="AO21" s="58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4.25" customHeight="1" x14ac:dyDescent="0.3">
      <c r="A22" s="14" t="s">
        <v>39</v>
      </c>
      <c r="B22" s="58"/>
      <c r="C22" s="63"/>
      <c r="D22" s="15">
        <v>272.60000000000002</v>
      </c>
      <c r="E22" s="58"/>
      <c r="F22" s="15">
        <v>321</v>
      </c>
      <c r="G22" s="58"/>
      <c r="H22" s="15">
        <v>353.745</v>
      </c>
      <c r="I22" s="58"/>
      <c r="J22" s="15">
        <v>392.9</v>
      </c>
      <c r="K22" s="58"/>
      <c r="L22" s="15">
        <v>401</v>
      </c>
      <c r="M22" s="58"/>
      <c r="N22" s="15">
        <v>409</v>
      </c>
      <c r="O22" s="58"/>
      <c r="P22" s="15">
        <v>409</v>
      </c>
      <c r="Q22" s="58"/>
      <c r="R22" s="15">
        <v>415</v>
      </c>
      <c r="S22" s="58"/>
      <c r="T22" s="15">
        <v>429</v>
      </c>
      <c r="U22" s="58"/>
      <c r="V22" s="15">
        <v>513</v>
      </c>
      <c r="W22" s="58"/>
      <c r="X22" s="15">
        <v>544</v>
      </c>
      <c r="Y22" s="58"/>
      <c r="Z22" s="15">
        <v>569</v>
      </c>
      <c r="AA22" s="58"/>
      <c r="AB22" s="15">
        <v>613</v>
      </c>
      <c r="AC22" s="58"/>
      <c r="AD22" s="15">
        <v>644</v>
      </c>
      <c r="AE22" s="58"/>
      <c r="AF22" s="15">
        <v>649</v>
      </c>
      <c r="AG22" s="58"/>
      <c r="AH22" s="15">
        <v>659</v>
      </c>
      <c r="AI22" s="58"/>
      <c r="AJ22" s="15">
        <v>699</v>
      </c>
      <c r="AK22" s="58"/>
      <c r="AL22" s="15">
        <v>742</v>
      </c>
      <c r="AM22" s="58"/>
      <c r="AN22" s="15">
        <v>749</v>
      </c>
      <c r="AO22" s="58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4.25" customHeight="1" x14ac:dyDescent="0.3">
      <c r="A23" s="14" t="s">
        <v>40</v>
      </c>
      <c r="B23" s="58"/>
      <c r="C23" s="63"/>
      <c r="D23" s="15">
        <v>99</v>
      </c>
      <c r="E23" s="58"/>
      <c r="F23" s="15">
        <v>100</v>
      </c>
      <c r="G23" s="58"/>
      <c r="H23" s="15">
        <v>126.02500000000001</v>
      </c>
      <c r="I23" s="58"/>
      <c r="J23" s="15">
        <v>126</v>
      </c>
      <c r="K23" s="58"/>
      <c r="L23" s="15">
        <v>202</v>
      </c>
      <c r="M23" s="58"/>
      <c r="N23" s="15">
        <v>259</v>
      </c>
      <c r="O23" s="58"/>
      <c r="P23" s="15">
        <v>262</v>
      </c>
      <c r="Q23" s="58"/>
      <c r="R23" s="15">
        <v>269</v>
      </c>
      <c r="S23" s="58"/>
      <c r="T23" s="15">
        <v>283</v>
      </c>
      <c r="U23" s="58"/>
      <c r="V23" s="15">
        <v>315</v>
      </c>
      <c r="W23" s="58"/>
      <c r="X23" s="15">
        <v>330</v>
      </c>
      <c r="Y23" s="58"/>
      <c r="Z23" s="15">
        <v>382</v>
      </c>
      <c r="AA23" s="58"/>
      <c r="AB23" s="15">
        <v>398</v>
      </c>
      <c r="AC23" s="58"/>
      <c r="AD23" s="15">
        <v>422</v>
      </c>
      <c r="AE23" s="58"/>
      <c r="AF23" s="15">
        <v>426</v>
      </c>
      <c r="AG23" s="58"/>
      <c r="AH23" s="15">
        <v>448</v>
      </c>
      <c r="AI23" s="58"/>
      <c r="AJ23" s="15">
        <v>461</v>
      </c>
      <c r="AK23" s="58"/>
      <c r="AL23" s="15">
        <v>473</v>
      </c>
      <c r="AM23" s="58"/>
      <c r="AN23" s="15">
        <v>483</v>
      </c>
      <c r="AO23" s="58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4.25" customHeight="1" x14ac:dyDescent="0.3">
      <c r="A24" s="14" t="s">
        <v>41</v>
      </c>
      <c r="B24" s="58"/>
      <c r="C24" s="63"/>
      <c r="D24" s="15">
        <v>100</v>
      </c>
      <c r="E24" s="58"/>
      <c r="F24" s="15">
        <v>101.6</v>
      </c>
      <c r="G24" s="58"/>
      <c r="H24" s="15">
        <v>120.24</v>
      </c>
      <c r="I24" s="58"/>
      <c r="J24" s="15">
        <v>127</v>
      </c>
      <c r="K24" s="58"/>
      <c r="L24" s="15">
        <v>127</v>
      </c>
      <c r="M24" s="58"/>
      <c r="N24" s="15">
        <v>215</v>
      </c>
      <c r="O24" s="58"/>
      <c r="P24" s="15">
        <v>219</v>
      </c>
      <c r="Q24" s="58"/>
      <c r="R24" s="15">
        <v>234</v>
      </c>
      <c r="S24" s="58"/>
      <c r="T24" s="15">
        <v>244</v>
      </c>
      <c r="U24" s="58"/>
      <c r="V24" s="15">
        <v>288</v>
      </c>
      <c r="W24" s="58"/>
      <c r="X24" s="15">
        <v>289</v>
      </c>
      <c r="Y24" s="58"/>
      <c r="Z24" s="15">
        <v>305</v>
      </c>
      <c r="AA24" s="58"/>
      <c r="AB24" s="15">
        <v>316</v>
      </c>
      <c r="AC24" s="58"/>
      <c r="AD24" s="15">
        <v>318</v>
      </c>
      <c r="AE24" s="58"/>
      <c r="AF24" s="15">
        <v>319</v>
      </c>
      <c r="AG24" s="58"/>
      <c r="AH24" s="15">
        <v>341</v>
      </c>
      <c r="AI24" s="58"/>
      <c r="AJ24" s="15">
        <v>358</v>
      </c>
      <c r="AK24" s="58"/>
      <c r="AL24" s="15">
        <v>379</v>
      </c>
      <c r="AM24" s="58"/>
      <c r="AN24" s="15">
        <v>389</v>
      </c>
      <c r="AO24" s="58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4.25" customHeight="1" x14ac:dyDescent="0.3">
      <c r="A25" s="14" t="s">
        <v>42</v>
      </c>
      <c r="B25" s="58"/>
      <c r="C25" s="63"/>
      <c r="D25" s="15">
        <v>115.4</v>
      </c>
      <c r="E25" s="58"/>
      <c r="F25" s="15">
        <v>115.2</v>
      </c>
      <c r="G25" s="58"/>
      <c r="H25" s="15">
        <v>136.36000000000001</v>
      </c>
      <c r="I25" s="58"/>
      <c r="J25" s="15">
        <v>200.5</v>
      </c>
      <c r="K25" s="58"/>
      <c r="L25" s="15">
        <v>217</v>
      </c>
      <c r="M25" s="58"/>
      <c r="N25" s="15">
        <v>218</v>
      </c>
      <c r="O25" s="58"/>
      <c r="P25" s="15">
        <v>221</v>
      </c>
      <c r="Q25" s="58"/>
      <c r="R25" s="15">
        <v>231</v>
      </c>
      <c r="S25" s="58"/>
      <c r="T25" s="15">
        <v>257</v>
      </c>
      <c r="U25" s="58"/>
      <c r="V25" s="15">
        <v>300</v>
      </c>
      <c r="W25" s="58"/>
      <c r="X25" s="15">
        <v>377</v>
      </c>
      <c r="Y25" s="58"/>
      <c r="Z25" s="15">
        <v>380</v>
      </c>
      <c r="AA25" s="58"/>
      <c r="AB25" s="15">
        <v>402</v>
      </c>
      <c r="AC25" s="58"/>
      <c r="AD25" s="15">
        <v>412</v>
      </c>
      <c r="AE25" s="58"/>
      <c r="AF25" s="15">
        <v>416</v>
      </c>
      <c r="AG25" s="58"/>
      <c r="AH25" s="15">
        <v>410</v>
      </c>
      <c r="AI25" s="58"/>
      <c r="AJ25" s="15">
        <v>414</v>
      </c>
      <c r="AK25" s="58"/>
      <c r="AL25" s="15">
        <v>425</v>
      </c>
      <c r="AM25" s="58"/>
      <c r="AN25" s="15">
        <v>428</v>
      </c>
      <c r="AO25" s="58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4.25" customHeight="1" x14ac:dyDescent="0.3">
      <c r="A26" s="14" t="s">
        <v>43</v>
      </c>
      <c r="B26" s="58"/>
      <c r="C26" s="63"/>
      <c r="D26" s="15">
        <v>145.80000000000001</v>
      </c>
      <c r="E26" s="58"/>
      <c r="F26" s="15">
        <v>153.6</v>
      </c>
      <c r="G26" s="58"/>
      <c r="H26" s="15">
        <v>153.905</v>
      </c>
      <c r="I26" s="58"/>
      <c r="J26" s="15">
        <v>154</v>
      </c>
      <c r="K26" s="58"/>
      <c r="L26" s="15">
        <v>159</v>
      </c>
      <c r="M26" s="58"/>
      <c r="N26" s="15">
        <v>165</v>
      </c>
      <c r="O26" s="58"/>
      <c r="P26" s="15">
        <v>169</v>
      </c>
      <c r="Q26" s="58"/>
      <c r="R26" s="15">
        <v>184</v>
      </c>
      <c r="S26" s="58"/>
      <c r="T26" s="15">
        <v>198</v>
      </c>
      <c r="U26" s="58"/>
      <c r="V26" s="15">
        <v>229</v>
      </c>
      <c r="W26" s="58"/>
      <c r="X26" s="15">
        <v>324</v>
      </c>
      <c r="Y26" s="58"/>
      <c r="Z26" s="15">
        <v>338</v>
      </c>
      <c r="AA26" s="58"/>
      <c r="AB26" s="15">
        <v>378</v>
      </c>
      <c r="AC26" s="58"/>
      <c r="AD26" s="15">
        <v>402</v>
      </c>
      <c r="AE26" s="58"/>
      <c r="AF26" s="15">
        <v>412</v>
      </c>
      <c r="AG26" s="58"/>
      <c r="AH26" s="15">
        <v>436</v>
      </c>
      <c r="AI26" s="58"/>
      <c r="AJ26" s="15">
        <v>480</v>
      </c>
      <c r="AK26" s="58"/>
      <c r="AL26" s="15">
        <v>478</v>
      </c>
      <c r="AM26" s="58"/>
      <c r="AN26" s="15">
        <v>496</v>
      </c>
      <c r="AO26" s="58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4.25" customHeight="1" x14ac:dyDescent="0.3">
      <c r="A27" s="14" t="s">
        <v>44</v>
      </c>
      <c r="B27" s="60"/>
      <c r="C27" s="64"/>
      <c r="D27" s="15">
        <v>99.6</v>
      </c>
      <c r="E27" s="60"/>
      <c r="F27" s="15">
        <v>99.6</v>
      </c>
      <c r="G27" s="60"/>
      <c r="H27" s="15">
        <v>109.45</v>
      </c>
      <c r="I27" s="60"/>
      <c r="J27" s="15">
        <v>213.4</v>
      </c>
      <c r="K27" s="60"/>
      <c r="L27" s="15">
        <v>236</v>
      </c>
      <c r="M27" s="60"/>
      <c r="N27" s="15">
        <v>236</v>
      </c>
      <c r="O27" s="60"/>
      <c r="P27" s="15">
        <v>253</v>
      </c>
      <c r="Q27" s="60"/>
      <c r="R27" s="15">
        <v>256</v>
      </c>
      <c r="S27" s="60"/>
      <c r="T27" s="15">
        <v>266</v>
      </c>
      <c r="U27" s="60"/>
      <c r="V27" s="15">
        <v>277</v>
      </c>
      <c r="W27" s="60"/>
      <c r="X27" s="15">
        <v>286</v>
      </c>
      <c r="Y27" s="60"/>
      <c r="Z27" s="15">
        <v>304</v>
      </c>
      <c r="AA27" s="60"/>
      <c r="AB27" s="15">
        <v>306</v>
      </c>
      <c r="AC27" s="60"/>
      <c r="AD27" s="15">
        <v>321</v>
      </c>
      <c r="AE27" s="60"/>
      <c r="AF27" s="15">
        <v>326</v>
      </c>
      <c r="AG27" s="60"/>
      <c r="AH27" s="15">
        <v>295</v>
      </c>
      <c r="AI27" s="60"/>
      <c r="AJ27" s="15">
        <v>306</v>
      </c>
      <c r="AK27" s="60"/>
      <c r="AL27" s="15">
        <v>328</v>
      </c>
      <c r="AM27" s="60"/>
      <c r="AN27" s="15">
        <v>366</v>
      </c>
      <c r="AO27" s="60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4.25" customHeight="1" x14ac:dyDescent="0.3">
      <c r="A28" s="14" t="s">
        <v>45</v>
      </c>
      <c r="B28" s="57" t="s">
        <v>46</v>
      </c>
      <c r="C28" s="62">
        <v>98</v>
      </c>
      <c r="D28" s="15">
        <v>27.6</v>
      </c>
      <c r="E28" s="57">
        <f>SUM(D28:D31)</f>
        <v>182.6</v>
      </c>
      <c r="F28" s="15">
        <v>27.6</v>
      </c>
      <c r="G28" s="57">
        <f>SUM(F28:F31)</f>
        <v>211.20000000000002</v>
      </c>
      <c r="H28" s="15">
        <v>29</v>
      </c>
      <c r="I28" s="57">
        <f>SUM(H28:H31)</f>
        <v>263.96000000000004</v>
      </c>
      <c r="J28" s="15">
        <v>46</v>
      </c>
      <c r="K28" s="57">
        <f>SUM(J28:J31)</f>
        <v>388</v>
      </c>
      <c r="L28" s="15">
        <v>56</v>
      </c>
      <c r="M28" s="57">
        <f>SUM(L28:L31)</f>
        <v>416</v>
      </c>
      <c r="N28" s="15">
        <v>66</v>
      </c>
      <c r="O28" s="57">
        <f>SUM(N28:N31)</f>
        <v>509</v>
      </c>
      <c r="P28" s="15">
        <v>68</v>
      </c>
      <c r="Q28" s="57">
        <f>SUM(P28:P31)</f>
        <v>577</v>
      </c>
      <c r="R28" s="15">
        <v>77</v>
      </c>
      <c r="S28" s="57">
        <f>SUM(R28:R31)</f>
        <v>656</v>
      </c>
      <c r="T28" s="15">
        <v>79</v>
      </c>
      <c r="U28" s="57">
        <f>SUM(T28:T31)</f>
        <v>698</v>
      </c>
      <c r="V28" s="15">
        <v>94</v>
      </c>
      <c r="W28" s="57">
        <f>SUM(V28:V31)</f>
        <v>759</v>
      </c>
      <c r="X28" s="15">
        <v>94</v>
      </c>
      <c r="Y28" s="57">
        <f>SUM(X28:X31)</f>
        <v>781</v>
      </c>
      <c r="Z28" s="15">
        <v>95</v>
      </c>
      <c r="AA28" s="57">
        <f>SUM(Z28:Z31)</f>
        <v>1292</v>
      </c>
      <c r="AB28" s="15">
        <v>104</v>
      </c>
      <c r="AC28" s="57">
        <f>SUM(AB28:AB31)</f>
        <v>1606</v>
      </c>
      <c r="AD28" s="15">
        <v>104</v>
      </c>
      <c r="AE28" s="57">
        <f>SUM(AD28:AD31)</f>
        <v>1642</v>
      </c>
      <c r="AF28" s="15">
        <v>105</v>
      </c>
      <c r="AG28" s="57">
        <f>SUM(AF28:AF31)</f>
        <v>1675</v>
      </c>
      <c r="AH28" s="15">
        <v>120</v>
      </c>
      <c r="AI28" s="57">
        <f>SUM(AH28:AH31)</f>
        <v>1753</v>
      </c>
      <c r="AJ28" s="15">
        <v>121</v>
      </c>
      <c r="AK28" s="57">
        <f>SUM(AJ28:AJ31)</f>
        <v>1784</v>
      </c>
      <c r="AL28" s="15">
        <v>125</v>
      </c>
      <c r="AM28" s="57">
        <f>SUM(AL28:AL31)</f>
        <v>1864</v>
      </c>
      <c r="AN28" s="15">
        <v>139</v>
      </c>
      <c r="AO28" s="57">
        <f>SUM(AN28:AN31)</f>
        <v>1950</v>
      </c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4.25" customHeight="1" x14ac:dyDescent="0.3">
      <c r="A29" s="14" t="s">
        <v>47</v>
      </c>
      <c r="B29" s="58"/>
      <c r="C29" s="63"/>
      <c r="D29" s="15">
        <v>44</v>
      </c>
      <c r="E29" s="58"/>
      <c r="F29" s="15">
        <v>73.2</v>
      </c>
      <c r="G29" s="58"/>
      <c r="H29" s="15">
        <v>104.755</v>
      </c>
      <c r="I29" s="58"/>
      <c r="J29" s="15">
        <v>173.9</v>
      </c>
      <c r="K29" s="58"/>
      <c r="L29" s="15">
        <v>186</v>
      </c>
      <c r="M29" s="58"/>
      <c r="N29" s="15">
        <v>212</v>
      </c>
      <c r="O29" s="58"/>
      <c r="P29" s="15">
        <v>248</v>
      </c>
      <c r="Q29" s="58"/>
      <c r="R29" s="15">
        <v>270</v>
      </c>
      <c r="S29" s="58"/>
      <c r="T29" s="15">
        <v>277</v>
      </c>
      <c r="U29" s="58"/>
      <c r="V29" s="15">
        <v>282</v>
      </c>
      <c r="W29" s="58"/>
      <c r="X29" s="15">
        <v>284</v>
      </c>
      <c r="Y29" s="58"/>
      <c r="Z29" s="15">
        <v>779</v>
      </c>
      <c r="AA29" s="58"/>
      <c r="AB29" s="15">
        <v>792</v>
      </c>
      <c r="AC29" s="58"/>
      <c r="AD29" s="15">
        <v>797</v>
      </c>
      <c r="AE29" s="58"/>
      <c r="AF29" s="15">
        <v>803</v>
      </c>
      <c r="AG29" s="58"/>
      <c r="AH29" s="15">
        <v>820</v>
      </c>
      <c r="AI29" s="58"/>
      <c r="AJ29" s="15">
        <v>818</v>
      </c>
      <c r="AK29" s="58"/>
      <c r="AL29" s="15">
        <v>852</v>
      </c>
      <c r="AM29" s="58"/>
      <c r="AN29" s="15">
        <v>884</v>
      </c>
      <c r="AO29" s="58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4.25" customHeight="1" x14ac:dyDescent="0.3">
      <c r="A30" s="14" t="s">
        <v>48</v>
      </c>
      <c r="B30" s="58"/>
      <c r="C30" s="63"/>
      <c r="D30" s="15">
        <v>33.200000000000003</v>
      </c>
      <c r="E30" s="58"/>
      <c r="F30" s="15">
        <v>32.799999999999997</v>
      </c>
      <c r="G30" s="58"/>
      <c r="H30" s="15">
        <v>36.119999999999997</v>
      </c>
      <c r="I30" s="58"/>
      <c r="J30" s="15">
        <v>42</v>
      </c>
      <c r="K30" s="58"/>
      <c r="L30" s="15">
        <v>42</v>
      </c>
      <c r="M30" s="58"/>
      <c r="N30" s="15">
        <v>50</v>
      </c>
      <c r="O30" s="58"/>
      <c r="P30" s="15">
        <v>48</v>
      </c>
      <c r="Q30" s="58"/>
      <c r="R30" s="15">
        <v>46</v>
      </c>
      <c r="S30" s="58"/>
      <c r="T30" s="15">
        <v>48</v>
      </c>
      <c r="U30" s="58"/>
      <c r="V30" s="15">
        <v>49</v>
      </c>
      <c r="W30" s="58"/>
      <c r="X30" s="15">
        <v>51</v>
      </c>
      <c r="Y30" s="58"/>
      <c r="Z30" s="15">
        <v>51</v>
      </c>
      <c r="AA30" s="58"/>
      <c r="AB30" s="15">
        <v>47</v>
      </c>
      <c r="AC30" s="58"/>
      <c r="AD30" s="15">
        <v>51</v>
      </c>
      <c r="AE30" s="58"/>
      <c r="AF30" s="15">
        <v>56</v>
      </c>
      <c r="AG30" s="58"/>
      <c r="AH30" s="15">
        <v>60</v>
      </c>
      <c r="AI30" s="58"/>
      <c r="AJ30" s="15">
        <v>60</v>
      </c>
      <c r="AK30" s="58"/>
      <c r="AL30" s="15">
        <v>68</v>
      </c>
      <c r="AM30" s="58"/>
      <c r="AN30" s="15">
        <v>80</v>
      </c>
      <c r="AO30" s="58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4.25" customHeight="1" x14ac:dyDescent="0.3">
      <c r="A31" s="14" t="s">
        <v>49</v>
      </c>
      <c r="B31" s="60"/>
      <c r="C31" s="64"/>
      <c r="D31" s="15">
        <v>77.8</v>
      </c>
      <c r="E31" s="60"/>
      <c r="F31" s="15">
        <v>77.599999999999994</v>
      </c>
      <c r="G31" s="60"/>
      <c r="H31" s="15">
        <v>94.085000000000008</v>
      </c>
      <c r="I31" s="60"/>
      <c r="J31" s="15">
        <v>126.1</v>
      </c>
      <c r="K31" s="60"/>
      <c r="L31" s="15">
        <v>132</v>
      </c>
      <c r="M31" s="60"/>
      <c r="N31" s="15">
        <v>181</v>
      </c>
      <c r="O31" s="60"/>
      <c r="P31" s="15">
        <v>213</v>
      </c>
      <c r="Q31" s="60"/>
      <c r="R31" s="15">
        <v>263</v>
      </c>
      <c r="S31" s="60"/>
      <c r="T31" s="15">
        <v>294</v>
      </c>
      <c r="U31" s="60"/>
      <c r="V31" s="15">
        <v>334</v>
      </c>
      <c r="W31" s="60"/>
      <c r="X31" s="15">
        <v>352</v>
      </c>
      <c r="Y31" s="60"/>
      <c r="Z31" s="15">
        <v>367</v>
      </c>
      <c r="AA31" s="60"/>
      <c r="AB31" s="15">
        <v>663</v>
      </c>
      <c r="AC31" s="60"/>
      <c r="AD31" s="15">
        <v>690</v>
      </c>
      <c r="AE31" s="60"/>
      <c r="AF31" s="15">
        <v>711</v>
      </c>
      <c r="AG31" s="60"/>
      <c r="AH31" s="15">
        <v>753</v>
      </c>
      <c r="AI31" s="60"/>
      <c r="AJ31" s="15">
        <v>785</v>
      </c>
      <c r="AK31" s="60"/>
      <c r="AL31" s="15">
        <v>819</v>
      </c>
      <c r="AM31" s="60"/>
      <c r="AN31" s="15">
        <v>847</v>
      </c>
      <c r="AO31" s="60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4.25" customHeight="1" x14ac:dyDescent="0.3">
      <c r="A32" s="14" t="s">
        <v>50</v>
      </c>
      <c r="B32" s="57" t="s">
        <v>51</v>
      </c>
      <c r="C32" s="62">
        <v>1011</v>
      </c>
      <c r="D32" s="15">
        <v>53.2</v>
      </c>
      <c r="E32" s="57">
        <f>SUM(D32:D36)</f>
        <v>1178.8</v>
      </c>
      <c r="F32" s="15">
        <v>53.2</v>
      </c>
      <c r="G32" s="57">
        <f>SUM(F32:F36)</f>
        <v>1229.2</v>
      </c>
      <c r="H32" s="15">
        <v>60</v>
      </c>
      <c r="I32" s="57">
        <f>SUM(H32:H36)</f>
        <v>1469.1750000000002</v>
      </c>
      <c r="J32" s="15">
        <v>74</v>
      </c>
      <c r="K32" s="57">
        <f>SUM(J32:J36)</f>
        <v>1739</v>
      </c>
      <c r="L32" s="15">
        <v>87</v>
      </c>
      <c r="M32" s="57">
        <f>SUM(L32:L36)</f>
        <v>2003</v>
      </c>
      <c r="N32" s="15">
        <v>91</v>
      </c>
      <c r="O32" s="57">
        <f>SUM(N32:N36)</f>
        <v>2376</v>
      </c>
      <c r="P32" s="15">
        <v>97</v>
      </c>
      <c r="Q32" s="57">
        <f>SUM(P32:P36)</f>
        <v>2527</v>
      </c>
      <c r="R32" s="15">
        <v>106</v>
      </c>
      <c r="S32" s="57">
        <f>SUM(R32:R36)</f>
        <v>2667</v>
      </c>
      <c r="T32" s="15">
        <v>112</v>
      </c>
      <c r="U32" s="57">
        <f>SUM(T32:T36)</f>
        <v>2834</v>
      </c>
      <c r="V32" s="15">
        <v>162</v>
      </c>
      <c r="W32" s="57">
        <f>SUM(V32:V36)</f>
        <v>3167</v>
      </c>
      <c r="X32" s="15">
        <v>168</v>
      </c>
      <c r="Y32" s="57">
        <f>SUM(X32:X36)</f>
        <v>3363</v>
      </c>
      <c r="Z32" s="15">
        <v>220</v>
      </c>
      <c r="AA32" s="57">
        <f>SUM(Z32:Z36)</f>
        <v>3584</v>
      </c>
      <c r="AB32" s="15">
        <v>231</v>
      </c>
      <c r="AC32" s="57">
        <f>SUM(AB32:AB36)</f>
        <v>4032</v>
      </c>
      <c r="AD32" s="15">
        <v>239</v>
      </c>
      <c r="AE32" s="57">
        <f>SUM(AD32:AD36)</f>
        <v>4351</v>
      </c>
      <c r="AF32" s="15">
        <v>248</v>
      </c>
      <c r="AG32" s="57">
        <f>SUM(AF32:AF36)</f>
        <v>4558</v>
      </c>
      <c r="AH32" s="15">
        <v>284</v>
      </c>
      <c r="AI32" s="57">
        <f>SUM(AH32:AH36)</f>
        <v>4659</v>
      </c>
      <c r="AJ32" s="15">
        <v>302</v>
      </c>
      <c r="AK32" s="57">
        <f>SUM(AJ32:AJ36)</f>
        <v>5141</v>
      </c>
      <c r="AL32" s="15">
        <v>314</v>
      </c>
      <c r="AM32" s="57">
        <f>SUM(AL32:AL36)</f>
        <v>5641</v>
      </c>
      <c r="AN32" s="15">
        <v>372</v>
      </c>
      <c r="AO32" s="57">
        <f>SUM(AN32:AN36)</f>
        <v>6217</v>
      </c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4.25" customHeight="1" x14ac:dyDescent="0.3">
      <c r="A33" s="14" t="s">
        <v>52</v>
      </c>
      <c r="B33" s="58"/>
      <c r="C33" s="63"/>
      <c r="D33" s="15">
        <v>75</v>
      </c>
      <c r="E33" s="58"/>
      <c r="F33" s="15">
        <v>75</v>
      </c>
      <c r="G33" s="58"/>
      <c r="H33" s="15">
        <v>77</v>
      </c>
      <c r="I33" s="58"/>
      <c r="J33" s="15">
        <v>87</v>
      </c>
      <c r="K33" s="58"/>
      <c r="L33" s="15">
        <v>144</v>
      </c>
      <c r="M33" s="58"/>
      <c r="N33" s="15">
        <v>150</v>
      </c>
      <c r="O33" s="58"/>
      <c r="P33" s="15">
        <v>153</v>
      </c>
      <c r="Q33" s="58"/>
      <c r="R33" s="15">
        <v>158</v>
      </c>
      <c r="S33" s="58"/>
      <c r="T33" s="15">
        <v>174</v>
      </c>
      <c r="U33" s="58"/>
      <c r="V33" s="15">
        <v>186</v>
      </c>
      <c r="W33" s="58"/>
      <c r="X33" s="15">
        <v>196</v>
      </c>
      <c r="Y33" s="58"/>
      <c r="Z33" s="15">
        <v>202</v>
      </c>
      <c r="AA33" s="58"/>
      <c r="AB33" s="15">
        <v>226</v>
      </c>
      <c r="AC33" s="58"/>
      <c r="AD33" s="15">
        <v>237</v>
      </c>
      <c r="AE33" s="58"/>
      <c r="AF33" s="15">
        <v>253</v>
      </c>
      <c r="AG33" s="58"/>
      <c r="AH33" s="15">
        <v>265</v>
      </c>
      <c r="AI33" s="58"/>
      <c r="AJ33" s="15">
        <v>285</v>
      </c>
      <c r="AK33" s="58"/>
      <c r="AL33" s="15">
        <v>302</v>
      </c>
      <c r="AM33" s="58"/>
      <c r="AN33" s="15">
        <v>312</v>
      </c>
      <c r="AO33" s="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4.25" customHeight="1" x14ac:dyDescent="0.3">
      <c r="A34" s="14" t="s">
        <v>53</v>
      </c>
      <c r="B34" s="58"/>
      <c r="C34" s="63"/>
      <c r="D34" s="15">
        <v>35.200000000000003</v>
      </c>
      <c r="E34" s="58"/>
      <c r="F34" s="15">
        <v>46</v>
      </c>
      <c r="G34" s="58"/>
      <c r="H34" s="15">
        <v>76</v>
      </c>
      <c r="I34" s="58"/>
      <c r="J34" s="15">
        <v>102</v>
      </c>
      <c r="K34" s="58"/>
      <c r="L34" s="15">
        <v>116</v>
      </c>
      <c r="M34" s="58"/>
      <c r="N34" s="15">
        <v>130</v>
      </c>
      <c r="O34" s="58"/>
      <c r="P34" s="15">
        <v>130</v>
      </c>
      <c r="Q34" s="58"/>
      <c r="R34" s="15">
        <v>132</v>
      </c>
      <c r="S34" s="58"/>
      <c r="T34" s="15">
        <v>138</v>
      </c>
      <c r="U34" s="58"/>
      <c r="V34" s="15">
        <v>148</v>
      </c>
      <c r="W34" s="58"/>
      <c r="X34" s="15">
        <v>150</v>
      </c>
      <c r="Y34" s="58"/>
      <c r="Z34" s="15">
        <v>158</v>
      </c>
      <c r="AA34" s="58"/>
      <c r="AB34" s="15">
        <v>189</v>
      </c>
      <c r="AC34" s="58"/>
      <c r="AD34" s="15">
        <v>191</v>
      </c>
      <c r="AE34" s="58"/>
      <c r="AF34" s="15">
        <v>189</v>
      </c>
      <c r="AG34" s="58"/>
      <c r="AH34" s="15">
        <v>202</v>
      </c>
      <c r="AI34" s="58"/>
      <c r="AJ34" s="15">
        <v>218</v>
      </c>
      <c r="AK34" s="58"/>
      <c r="AL34" s="15">
        <v>224</v>
      </c>
      <c r="AM34" s="58"/>
      <c r="AN34" s="15">
        <v>231</v>
      </c>
      <c r="AO34" s="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4.25" customHeight="1" x14ac:dyDescent="0.3">
      <c r="A35" s="14" t="s">
        <v>54</v>
      </c>
      <c r="B35" s="58"/>
      <c r="C35" s="63"/>
      <c r="D35" s="15">
        <v>941.2</v>
      </c>
      <c r="E35" s="58"/>
      <c r="F35" s="15">
        <v>955</v>
      </c>
      <c r="G35" s="58"/>
      <c r="H35" s="15">
        <v>1134.6300000000001</v>
      </c>
      <c r="I35" s="58"/>
      <c r="J35" s="15">
        <v>1336.4</v>
      </c>
      <c r="K35" s="58"/>
      <c r="L35" s="15">
        <v>1514</v>
      </c>
      <c r="M35" s="58"/>
      <c r="N35" s="15">
        <v>1855</v>
      </c>
      <c r="O35" s="58"/>
      <c r="P35" s="15">
        <v>1981</v>
      </c>
      <c r="Q35" s="58"/>
      <c r="R35" s="15">
        <v>2086</v>
      </c>
      <c r="S35" s="58"/>
      <c r="T35" s="15">
        <v>2217</v>
      </c>
      <c r="U35" s="58"/>
      <c r="V35" s="15">
        <v>2447</v>
      </c>
      <c r="W35" s="58"/>
      <c r="X35" s="15">
        <v>2607</v>
      </c>
      <c r="Y35" s="58"/>
      <c r="Z35" s="15">
        <v>2751</v>
      </c>
      <c r="AA35" s="58"/>
      <c r="AB35" s="15">
        <v>3113</v>
      </c>
      <c r="AC35" s="58"/>
      <c r="AD35" s="15">
        <v>3399</v>
      </c>
      <c r="AE35" s="58"/>
      <c r="AF35" s="15">
        <v>3573</v>
      </c>
      <c r="AG35" s="58"/>
      <c r="AH35" s="15">
        <v>3588</v>
      </c>
      <c r="AI35" s="58"/>
      <c r="AJ35" s="15">
        <v>4006</v>
      </c>
      <c r="AK35" s="58"/>
      <c r="AL35" s="15">
        <v>4451</v>
      </c>
      <c r="AM35" s="58"/>
      <c r="AN35" s="15">
        <v>4919</v>
      </c>
      <c r="AO35" s="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4.25" customHeight="1" x14ac:dyDescent="0.3">
      <c r="A36" s="14" t="s">
        <v>55</v>
      </c>
      <c r="B36" s="60"/>
      <c r="C36" s="64"/>
      <c r="D36" s="15">
        <v>74.2</v>
      </c>
      <c r="E36" s="60"/>
      <c r="F36" s="15">
        <v>100</v>
      </c>
      <c r="G36" s="60"/>
      <c r="H36" s="15">
        <v>121.545</v>
      </c>
      <c r="I36" s="60"/>
      <c r="J36" s="15">
        <v>139.6</v>
      </c>
      <c r="K36" s="60"/>
      <c r="L36" s="15">
        <v>142</v>
      </c>
      <c r="M36" s="60"/>
      <c r="N36" s="15">
        <v>150</v>
      </c>
      <c r="O36" s="60"/>
      <c r="P36" s="15">
        <v>166</v>
      </c>
      <c r="Q36" s="60"/>
      <c r="R36" s="15">
        <v>185</v>
      </c>
      <c r="S36" s="60"/>
      <c r="T36" s="15">
        <v>193</v>
      </c>
      <c r="U36" s="60"/>
      <c r="V36" s="15">
        <v>224</v>
      </c>
      <c r="W36" s="60"/>
      <c r="X36" s="15">
        <v>242</v>
      </c>
      <c r="Y36" s="60"/>
      <c r="Z36" s="15">
        <v>253</v>
      </c>
      <c r="AA36" s="60"/>
      <c r="AB36" s="15">
        <v>273</v>
      </c>
      <c r="AC36" s="60"/>
      <c r="AD36" s="15">
        <v>285</v>
      </c>
      <c r="AE36" s="60"/>
      <c r="AF36" s="15">
        <v>295</v>
      </c>
      <c r="AG36" s="60"/>
      <c r="AH36" s="15">
        <v>320</v>
      </c>
      <c r="AI36" s="60"/>
      <c r="AJ36" s="15">
        <v>330</v>
      </c>
      <c r="AK36" s="60"/>
      <c r="AL36" s="15">
        <v>350</v>
      </c>
      <c r="AM36" s="60"/>
      <c r="AN36" s="15">
        <v>383</v>
      </c>
      <c r="AO36" s="60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4.25" customHeight="1" x14ac:dyDescent="0.3">
      <c r="A37" s="14" t="s">
        <v>56</v>
      </c>
      <c r="B37" s="57" t="s">
        <v>57</v>
      </c>
      <c r="C37" s="62">
        <v>537</v>
      </c>
      <c r="D37" s="15">
        <v>319.2</v>
      </c>
      <c r="E37" s="57">
        <f>SUM(D37:D40)</f>
        <v>424.59999999999997</v>
      </c>
      <c r="F37" s="15">
        <v>323.2</v>
      </c>
      <c r="G37" s="57">
        <f>SUM(F37:F40)</f>
        <v>428</v>
      </c>
      <c r="H37" s="15">
        <v>323.79500000000002</v>
      </c>
      <c r="I37" s="57">
        <f>SUM(H37:H40)</f>
        <v>439.45000000000005</v>
      </c>
      <c r="J37" s="15">
        <v>364.5</v>
      </c>
      <c r="K37" s="57">
        <f>SUM(J37:J40)</f>
        <v>534</v>
      </c>
      <c r="L37" s="15">
        <v>385</v>
      </c>
      <c r="M37" s="57">
        <f>SUM(L37:L40)</f>
        <v>592</v>
      </c>
      <c r="N37" s="15">
        <v>414</v>
      </c>
      <c r="O37" s="57">
        <f>SUM(N37:N40)</f>
        <v>679</v>
      </c>
      <c r="P37" s="15">
        <v>414</v>
      </c>
      <c r="Q37" s="57">
        <f>SUM(P37:P40)</f>
        <v>706</v>
      </c>
      <c r="R37" s="15">
        <v>421</v>
      </c>
      <c r="S37" s="57">
        <f>SUM(R37:R40)</f>
        <v>725</v>
      </c>
      <c r="T37" s="15">
        <v>435</v>
      </c>
      <c r="U37" s="57">
        <f>SUM(T37:T40)</f>
        <v>765</v>
      </c>
      <c r="V37" s="15">
        <v>578</v>
      </c>
      <c r="W37" s="57">
        <f>SUM(V37:V40)</f>
        <v>929</v>
      </c>
      <c r="X37" s="15">
        <v>597</v>
      </c>
      <c r="Y37" s="57">
        <f>SUM(X37:X40)</f>
        <v>985</v>
      </c>
      <c r="Z37" s="15">
        <v>619</v>
      </c>
      <c r="AA37" s="57">
        <f>SUM(Z37:Z40)</f>
        <v>1078</v>
      </c>
      <c r="AB37" s="15">
        <v>660</v>
      </c>
      <c r="AC37" s="57">
        <f>SUM(AB37:AB40)</f>
        <v>1194</v>
      </c>
      <c r="AD37" s="15">
        <v>772</v>
      </c>
      <c r="AE37" s="57">
        <f>SUM(AD37:AD40)</f>
        <v>1321</v>
      </c>
      <c r="AF37" s="15">
        <v>776</v>
      </c>
      <c r="AG37" s="57">
        <f>SUM(AF37:AF40)</f>
        <v>1367</v>
      </c>
      <c r="AH37" s="15">
        <v>861</v>
      </c>
      <c r="AI37" s="57">
        <f>SUM(AH37:AH40)</f>
        <v>1528</v>
      </c>
      <c r="AJ37" s="15">
        <v>885</v>
      </c>
      <c r="AK37" s="57">
        <f>SUM(AJ37:AJ40)</f>
        <v>1621</v>
      </c>
      <c r="AL37" s="15">
        <v>912</v>
      </c>
      <c r="AM37" s="57">
        <f>SUM(AL37:AL40)</f>
        <v>1694</v>
      </c>
      <c r="AN37" s="15">
        <v>938</v>
      </c>
      <c r="AO37" s="57">
        <f>SUM(AN37:AN40)</f>
        <v>1728</v>
      </c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4.25" customHeight="1" x14ac:dyDescent="0.3">
      <c r="A38" s="14" t="s">
        <v>58</v>
      </c>
      <c r="B38" s="58"/>
      <c r="C38" s="63"/>
      <c r="D38" s="15">
        <v>19.799999999999997</v>
      </c>
      <c r="E38" s="58"/>
      <c r="F38" s="15">
        <v>19.600000000000001</v>
      </c>
      <c r="G38" s="58"/>
      <c r="H38" s="15">
        <v>19.664999999999999</v>
      </c>
      <c r="I38" s="58"/>
      <c r="J38" s="15">
        <v>32.799999999999997</v>
      </c>
      <c r="K38" s="58"/>
      <c r="L38" s="15">
        <v>45</v>
      </c>
      <c r="M38" s="58"/>
      <c r="N38" s="15">
        <v>66</v>
      </c>
      <c r="O38" s="58"/>
      <c r="P38" s="15">
        <v>74</v>
      </c>
      <c r="Q38" s="58"/>
      <c r="R38" s="15">
        <v>74</v>
      </c>
      <c r="S38" s="58"/>
      <c r="T38" s="15">
        <v>77</v>
      </c>
      <c r="U38" s="58"/>
      <c r="V38" s="15">
        <v>87</v>
      </c>
      <c r="W38" s="58"/>
      <c r="X38" s="15">
        <v>105</v>
      </c>
      <c r="Y38" s="58"/>
      <c r="Z38" s="15">
        <v>118</v>
      </c>
      <c r="AA38" s="58"/>
      <c r="AB38" s="15">
        <v>169</v>
      </c>
      <c r="AC38" s="58"/>
      <c r="AD38" s="15">
        <v>173</v>
      </c>
      <c r="AE38" s="58"/>
      <c r="AF38" s="15">
        <v>199</v>
      </c>
      <c r="AG38" s="58"/>
      <c r="AH38" s="15">
        <v>228</v>
      </c>
      <c r="AI38" s="58"/>
      <c r="AJ38" s="15">
        <v>238</v>
      </c>
      <c r="AK38" s="58"/>
      <c r="AL38" s="15">
        <v>256</v>
      </c>
      <c r="AM38" s="58"/>
      <c r="AN38" s="15">
        <v>253</v>
      </c>
      <c r="AO38" s="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4.25" customHeight="1" x14ac:dyDescent="0.3">
      <c r="A39" s="14" t="s">
        <v>59</v>
      </c>
      <c r="B39" s="58"/>
      <c r="C39" s="63"/>
      <c r="D39" s="15">
        <v>37.200000000000003</v>
      </c>
      <c r="E39" s="58"/>
      <c r="F39" s="15">
        <v>36.799999999999997</v>
      </c>
      <c r="G39" s="58"/>
      <c r="H39" s="15">
        <v>44.36</v>
      </c>
      <c r="I39" s="58"/>
      <c r="J39" s="15">
        <v>54.4</v>
      </c>
      <c r="K39" s="58"/>
      <c r="L39" s="15">
        <v>76</v>
      </c>
      <c r="M39" s="58"/>
      <c r="N39" s="15">
        <v>102</v>
      </c>
      <c r="O39" s="58"/>
      <c r="P39" s="15">
        <v>109</v>
      </c>
      <c r="Q39" s="58"/>
      <c r="R39" s="15">
        <v>120</v>
      </c>
      <c r="S39" s="58"/>
      <c r="T39" s="15">
        <v>131</v>
      </c>
      <c r="U39" s="58"/>
      <c r="V39" s="15">
        <v>134</v>
      </c>
      <c r="W39" s="58"/>
      <c r="X39" s="15">
        <v>140</v>
      </c>
      <c r="Y39" s="58"/>
      <c r="Z39" s="15">
        <v>147</v>
      </c>
      <c r="AA39" s="58"/>
      <c r="AB39" s="15">
        <v>152</v>
      </c>
      <c r="AC39" s="58"/>
      <c r="AD39" s="15">
        <v>153</v>
      </c>
      <c r="AE39" s="58"/>
      <c r="AF39" s="15">
        <v>163</v>
      </c>
      <c r="AG39" s="58"/>
      <c r="AH39" s="15">
        <v>174</v>
      </c>
      <c r="AI39" s="58"/>
      <c r="AJ39" s="15">
        <v>212</v>
      </c>
      <c r="AK39" s="58"/>
      <c r="AL39" s="15">
        <v>220</v>
      </c>
      <c r="AM39" s="58"/>
      <c r="AN39" s="15">
        <v>222</v>
      </c>
      <c r="AO39" s="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4.25" customHeight="1" x14ac:dyDescent="0.3">
      <c r="A40" s="14" t="s">
        <v>60</v>
      </c>
      <c r="B40" s="60"/>
      <c r="C40" s="64"/>
      <c r="D40" s="15">
        <v>48.4</v>
      </c>
      <c r="E40" s="60"/>
      <c r="F40" s="15">
        <v>48.400000000000006</v>
      </c>
      <c r="G40" s="60"/>
      <c r="H40" s="15">
        <v>51.629999999999995</v>
      </c>
      <c r="I40" s="60"/>
      <c r="J40" s="15">
        <v>82.3</v>
      </c>
      <c r="K40" s="60"/>
      <c r="L40" s="15">
        <v>86</v>
      </c>
      <c r="M40" s="60"/>
      <c r="N40" s="15">
        <v>97</v>
      </c>
      <c r="O40" s="60"/>
      <c r="P40" s="15">
        <v>109</v>
      </c>
      <c r="Q40" s="60"/>
      <c r="R40" s="15">
        <v>110</v>
      </c>
      <c r="S40" s="60"/>
      <c r="T40" s="15">
        <v>122</v>
      </c>
      <c r="U40" s="60"/>
      <c r="V40" s="15">
        <v>130</v>
      </c>
      <c r="W40" s="60"/>
      <c r="X40" s="15">
        <v>143</v>
      </c>
      <c r="Y40" s="60"/>
      <c r="Z40" s="15">
        <v>194</v>
      </c>
      <c r="AA40" s="60"/>
      <c r="AB40" s="15">
        <v>213</v>
      </c>
      <c r="AC40" s="60"/>
      <c r="AD40" s="15">
        <v>223</v>
      </c>
      <c r="AE40" s="60"/>
      <c r="AF40" s="15">
        <v>229</v>
      </c>
      <c r="AG40" s="60"/>
      <c r="AH40" s="15">
        <v>265</v>
      </c>
      <c r="AI40" s="60"/>
      <c r="AJ40" s="15">
        <v>286</v>
      </c>
      <c r="AK40" s="60"/>
      <c r="AL40" s="15">
        <v>306</v>
      </c>
      <c r="AM40" s="60"/>
      <c r="AN40" s="15">
        <v>315</v>
      </c>
      <c r="AO40" s="60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4.25" customHeight="1" x14ac:dyDescent="0.3">
      <c r="A41" s="14" t="s">
        <v>61</v>
      </c>
      <c r="B41" s="57" t="s">
        <v>5</v>
      </c>
      <c r="C41" s="62">
        <v>1730</v>
      </c>
      <c r="D41" s="15">
        <v>260.39999999999998</v>
      </c>
      <c r="E41" s="57">
        <f>SUM(D41:D52)</f>
        <v>2462.6</v>
      </c>
      <c r="F41" s="15">
        <v>334.6</v>
      </c>
      <c r="G41" s="57">
        <f>SUM(F41:F52)</f>
        <v>2622.8298800000002</v>
      </c>
      <c r="H41" s="15">
        <v>389.55</v>
      </c>
      <c r="I41" s="57">
        <f>SUM(H41:H52)</f>
        <v>2954.2550000000001</v>
      </c>
      <c r="J41" s="15">
        <v>478.8</v>
      </c>
      <c r="K41" s="57">
        <f>SUM(J41:J52)</f>
        <v>3324.3</v>
      </c>
      <c r="L41" s="15">
        <v>489</v>
      </c>
      <c r="M41" s="57">
        <f>SUM(L41:L52)</f>
        <v>3551</v>
      </c>
      <c r="N41" s="15">
        <v>562</v>
      </c>
      <c r="O41" s="57">
        <f>SUM(N41:N52)</f>
        <v>4126</v>
      </c>
      <c r="P41" s="15">
        <v>592</v>
      </c>
      <c r="Q41" s="57">
        <f>SUM(P41:P52)</f>
        <v>4380</v>
      </c>
      <c r="R41" s="15">
        <v>599</v>
      </c>
      <c r="S41" s="57">
        <f>SUM(R41:R52)</f>
        <v>4542</v>
      </c>
      <c r="T41" s="15">
        <v>634</v>
      </c>
      <c r="U41" s="57">
        <f>SUM(T41:T52)</f>
        <v>4592</v>
      </c>
      <c r="V41" s="15">
        <v>684</v>
      </c>
      <c r="W41" s="57">
        <f>SUM(V41:V52)</f>
        <v>5080</v>
      </c>
      <c r="X41" s="15">
        <v>714</v>
      </c>
      <c r="Y41" s="57">
        <f>SUM(X41:X52)</f>
        <v>5418</v>
      </c>
      <c r="Z41" s="15">
        <v>740</v>
      </c>
      <c r="AA41" s="57">
        <f>SUM(Z41:Z52)</f>
        <v>5971</v>
      </c>
      <c r="AB41" s="15">
        <v>809</v>
      </c>
      <c r="AC41" s="57">
        <f>SUM(AB41:AB52)</f>
        <v>6661</v>
      </c>
      <c r="AD41" s="15">
        <v>1058</v>
      </c>
      <c r="AE41" s="57">
        <f>SUM(AD41:AD52)</f>
        <v>7657</v>
      </c>
      <c r="AF41" s="15">
        <v>1075</v>
      </c>
      <c r="AG41" s="57">
        <f>SUM(AF41:AF52)</f>
        <v>8094</v>
      </c>
      <c r="AH41" s="15">
        <v>1080</v>
      </c>
      <c r="AI41" s="57">
        <f>SUM(AH41:AH52)</f>
        <v>9395</v>
      </c>
      <c r="AJ41" s="15">
        <v>1192</v>
      </c>
      <c r="AK41" s="57">
        <f>SUM(AJ41:AJ52)</f>
        <v>10158</v>
      </c>
      <c r="AL41" s="15">
        <v>1198</v>
      </c>
      <c r="AM41" s="57">
        <f>SUM(AL41:AL52)</f>
        <v>10902</v>
      </c>
      <c r="AN41" s="15">
        <v>1233</v>
      </c>
      <c r="AO41" s="57">
        <f>SUM(AN41:AN52)</f>
        <v>11687</v>
      </c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4.25" customHeight="1" x14ac:dyDescent="0.3">
      <c r="A42" s="14" t="s">
        <v>62</v>
      </c>
      <c r="B42" s="58"/>
      <c r="C42" s="63"/>
      <c r="D42" s="15">
        <v>182.8</v>
      </c>
      <c r="E42" s="58"/>
      <c r="F42" s="15">
        <v>213</v>
      </c>
      <c r="G42" s="58"/>
      <c r="H42" s="15">
        <v>320.52499999999998</v>
      </c>
      <c r="I42" s="58"/>
      <c r="J42" s="15">
        <v>397.2</v>
      </c>
      <c r="K42" s="58"/>
      <c r="L42" s="15">
        <v>455</v>
      </c>
      <c r="M42" s="58"/>
      <c r="N42" s="15">
        <v>553</v>
      </c>
      <c r="O42" s="58"/>
      <c r="P42" s="15">
        <v>614</v>
      </c>
      <c r="Q42" s="58"/>
      <c r="R42" s="15">
        <v>633</v>
      </c>
      <c r="S42" s="58"/>
      <c r="T42" s="15">
        <v>678</v>
      </c>
      <c r="U42" s="58"/>
      <c r="V42" s="15">
        <v>719</v>
      </c>
      <c r="W42" s="58"/>
      <c r="X42" s="15">
        <v>774</v>
      </c>
      <c r="Y42" s="58"/>
      <c r="Z42" s="15">
        <v>842</v>
      </c>
      <c r="AA42" s="58"/>
      <c r="AB42" s="15">
        <v>868</v>
      </c>
      <c r="AC42" s="58"/>
      <c r="AD42" s="15">
        <v>1097</v>
      </c>
      <c r="AE42" s="58"/>
      <c r="AF42" s="15">
        <v>1246</v>
      </c>
      <c r="AG42" s="58"/>
      <c r="AH42" s="15">
        <v>1503</v>
      </c>
      <c r="AI42" s="58"/>
      <c r="AJ42" s="15">
        <v>1600</v>
      </c>
      <c r="AK42" s="58"/>
      <c r="AL42" s="15">
        <v>1681</v>
      </c>
      <c r="AM42" s="58"/>
      <c r="AN42" s="15">
        <v>1764</v>
      </c>
      <c r="AO42" s="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4.25" customHeight="1" x14ac:dyDescent="0.3">
      <c r="A43" s="14" t="s">
        <v>63</v>
      </c>
      <c r="B43" s="58"/>
      <c r="C43" s="63"/>
      <c r="D43" s="15">
        <v>187.8</v>
      </c>
      <c r="E43" s="58"/>
      <c r="F43" s="15">
        <v>187.6</v>
      </c>
      <c r="G43" s="58"/>
      <c r="H43" s="15">
        <v>212.20500000000001</v>
      </c>
      <c r="I43" s="58"/>
      <c r="J43" s="15">
        <v>248.4</v>
      </c>
      <c r="K43" s="58"/>
      <c r="L43" s="15">
        <v>262</v>
      </c>
      <c r="M43" s="58"/>
      <c r="N43" s="15">
        <v>272</v>
      </c>
      <c r="O43" s="58"/>
      <c r="P43" s="15">
        <v>279</v>
      </c>
      <c r="Q43" s="58"/>
      <c r="R43" s="15">
        <v>285</v>
      </c>
      <c r="S43" s="58"/>
      <c r="T43" s="15">
        <v>313</v>
      </c>
      <c r="U43" s="58"/>
      <c r="V43" s="15">
        <v>335</v>
      </c>
      <c r="W43" s="58"/>
      <c r="X43" s="15">
        <v>339</v>
      </c>
      <c r="Y43" s="58"/>
      <c r="Z43" s="15">
        <v>373</v>
      </c>
      <c r="AA43" s="58"/>
      <c r="AB43" s="15">
        <v>394</v>
      </c>
      <c r="AC43" s="58"/>
      <c r="AD43" s="15">
        <v>440</v>
      </c>
      <c r="AE43" s="58"/>
      <c r="AF43" s="15">
        <v>451</v>
      </c>
      <c r="AG43" s="58"/>
      <c r="AH43" s="15">
        <v>517</v>
      </c>
      <c r="AI43" s="58"/>
      <c r="AJ43" s="15">
        <v>519</v>
      </c>
      <c r="AK43" s="58"/>
      <c r="AL43" s="15">
        <v>627</v>
      </c>
      <c r="AM43" s="58"/>
      <c r="AN43" s="15">
        <v>672</v>
      </c>
      <c r="AO43" s="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4.25" customHeight="1" x14ac:dyDescent="0.3">
      <c r="A44" s="14" t="s">
        <v>64</v>
      </c>
      <c r="B44" s="58"/>
      <c r="C44" s="63"/>
      <c r="D44" s="15">
        <v>97.4</v>
      </c>
      <c r="E44" s="58"/>
      <c r="F44" s="15">
        <v>106.8</v>
      </c>
      <c r="G44" s="58"/>
      <c r="H44" s="15">
        <v>116.42</v>
      </c>
      <c r="I44" s="58"/>
      <c r="J44" s="15">
        <v>119.4</v>
      </c>
      <c r="K44" s="58"/>
      <c r="L44" s="15">
        <v>123</v>
      </c>
      <c r="M44" s="58"/>
      <c r="N44" s="15">
        <v>156</v>
      </c>
      <c r="O44" s="58"/>
      <c r="P44" s="15">
        <v>156</v>
      </c>
      <c r="Q44" s="58"/>
      <c r="R44" s="15">
        <v>198</v>
      </c>
      <c r="S44" s="58"/>
      <c r="T44" s="15">
        <v>203</v>
      </c>
      <c r="U44" s="58"/>
      <c r="V44" s="15">
        <v>223</v>
      </c>
      <c r="W44" s="58"/>
      <c r="X44" s="15">
        <v>240</v>
      </c>
      <c r="Y44" s="58"/>
      <c r="Z44" s="15">
        <v>271</v>
      </c>
      <c r="AA44" s="58"/>
      <c r="AB44" s="15">
        <v>319</v>
      </c>
      <c r="AC44" s="58"/>
      <c r="AD44" s="15">
        <v>325</v>
      </c>
      <c r="AE44" s="58"/>
      <c r="AF44" s="15">
        <v>355</v>
      </c>
      <c r="AG44" s="58"/>
      <c r="AH44" s="15">
        <v>404</v>
      </c>
      <c r="AI44" s="58"/>
      <c r="AJ44" s="15">
        <v>414</v>
      </c>
      <c r="AK44" s="58"/>
      <c r="AL44" s="15">
        <v>432</v>
      </c>
      <c r="AM44" s="58"/>
      <c r="AN44" s="15">
        <v>449</v>
      </c>
      <c r="AO44" s="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4.25" customHeight="1" x14ac:dyDescent="0.3">
      <c r="A45" s="14" t="s">
        <v>65</v>
      </c>
      <c r="B45" s="58"/>
      <c r="C45" s="63"/>
      <c r="D45" s="15">
        <v>54</v>
      </c>
      <c r="E45" s="58"/>
      <c r="F45" s="15">
        <v>62.8</v>
      </c>
      <c r="G45" s="58"/>
      <c r="H45" s="15">
        <v>85.15</v>
      </c>
      <c r="I45" s="58"/>
      <c r="J45" s="15">
        <v>115.4</v>
      </c>
      <c r="K45" s="58"/>
      <c r="L45" s="15">
        <v>123</v>
      </c>
      <c r="M45" s="58"/>
      <c r="N45" s="15">
        <v>177</v>
      </c>
      <c r="O45" s="58"/>
      <c r="P45" s="15">
        <v>181</v>
      </c>
      <c r="Q45" s="58"/>
      <c r="R45" s="15">
        <v>183</v>
      </c>
      <c r="S45" s="58"/>
      <c r="T45" s="15">
        <v>188</v>
      </c>
      <c r="U45" s="58"/>
      <c r="V45" s="15">
        <v>192</v>
      </c>
      <c r="W45" s="58"/>
      <c r="X45" s="15">
        <v>192</v>
      </c>
      <c r="Y45" s="58"/>
      <c r="Z45" s="15">
        <v>213</v>
      </c>
      <c r="AA45" s="58"/>
      <c r="AB45" s="15">
        <v>219</v>
      </c>
      <c r="AC45" s="58"/>
      <c r="AD45" s="15">
        <v>225</v>
      </c>
      <c r="AE45" s="58"/>
      <c r="AF45" s="15">
        <v>230</v>
      </c>
      <c r="AG45" s="58"/>
      <c r="AH45" s="15">
        <v>381</v>
      </c>
      <c r="AI45" s="58"/>
      <c r="AJ45" s="15">
        <v>380</v>
      </c>
      <c r="AK45" s="58"/>
      <c r="AL45" s="15">
        <v>419</v>
      </c>
      <c r="AM45" s="58"/>
      <c r="AN45" s="15">
        <v>445</v>
      </c>
      <c r="AO45" s="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4.25" customHeight="1" x14ac:dyDescent="0.3">
      <c r="A46" s="14" t="s">
        <v>66</v>
      </c>
      <c r="B46" s="58"/>
      <c r="C46" s="63"/>
      <c r="D46" s="15">
        <v>28.8</v>
      </c>
      <c r="E46" s="58"/>
      <c r="F46" s="15">
        <v>32</v>
      </c>
      <c r="G46" s="58"/>
      <c r="H46" s="15">
        <v>40.119999999999997</v>
      </c>
      <c r="I46" s="58"/>
      <c r="J46" s="15">
        <v>42.5</v>
      </c>
      <c r="K46" s="58"/>
      <c r="L46" s="15">
        <v>47</v>
      </c>
      <c r="M46" s="58"/>
      <c r="N46" s="15">
        <v>52</v>
      </c>
      <c r="O46" s="58"/>
      <c r="P46" s="15">
        <v>58</v>
      </c>
      <c r="Q46" s="58"/>
      <c r="R46" s="15">
        <v>58</v>
      </c>
      <c r="S46" s="58"/>
      <c r="T46" s="15">
        <v>58</v>
      </c>
      <c r="U46" s="58"/>
      <c r="V46" s="15">
        <v>66</v>
      </c>
      <c r="W46" s="58"/>
      <c r="X46" s="15">
        <v>68</v>
      </c>
      <c r="Y46" s="58"/>
      <c r="Z46" s="15">
        <v>80</v>
      </c>
      <c r="AA46" s="58"/>
      <c r="AB46" s="15">
        <v>106</v>
      </c>
      <c r="AC46" s="58"/>
      <c r="AD46" s="15">
        <v>119</v>
      </c>
      <c r="AE46" s="58"/>
      <c r="AF46" s="15">
        <v>119</v>
      </c>
      <c r="AG46" s="58"/>
      <c r="AH46" s="15">
        <v>161</v>
      </c>
      <c r="AI46" s="58"/>
      <c r="AJ46" s="15">
        <v>163</v>
      </c>
      <c r="AK46" s="58"/>
      <c r="AL46" s="15">
        <v>161</v>
      </c>
      <c r="AM46" s="58"/>
      <c r="AN46" s="15">
        <v>189</v>
      </c>
      <c r="AO46" s="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4.25" customHeight="1" x14ac:dyDescent="0.3">
      <c r="A47" s="14" t="s">
        <v>4</v>
      </c>
      <c r="B47" s="58"/>
      <c r="C47" s="63"/>
      <c r="D47" s="15">
        <v>16.399999999999999</v>
      </c>
      <c r="E47" s="58"/>
      <c r="F47" s="15">
        <v>36.799999999999997</v>
      </c>
      <c r="G47" s="58"/>
      <c r="H47" s="15">
        <v>69.414999999999992</v>
      </c>
      <c r="I47" s="58"/>
      <c r="J47" s="15">
        <v>96.4</v>
      </c>
      <c r="K47" s="58"/>
      <c r="L47" s="15">
        <v>100</v>
      </c>
      <c r="M47" s="58"/>
      <c r="N47" s="15">
        <v>142</v>
      </c>
      <c r="O47" s="58"/>
      <c r="P47" s="15">
        <v>154</v>
      </c>
      <c r="Q47" s="58"/>
      <c r="R47" s="15">
        <v>158</v>
      </c>
      <c r="S47" s="58"/>
      <c r="T47" s="15">
        <v>177</v>
      </c>
      <c r="U47" s="58"/>
      <c r="V47" s="15">
        <v>190</v>
      </c>
      <c r="W47" s="58"/>
      <c r="X47" s="15">
        <v>201</v>
      </c>
      <c r="Y47" s="58"/>
      <c r="Z47" s="15">
        <v>220</v>
      </c>
      <c r="AA47" s="58"/>
      <c r="AB47" s="15">
        <v>220</v>
      </c>
      <c r="AC47" s="58"/>
      <c r="AD47" s="15">
        <v>267</v>
      </c>
      <c r="AE47" s="58"/>
      <c r="AF47" s="15">
        <v>281</v>
      </c>
      <c r="AG47" s="58"/>
      <c r="AH47" s="15">
        <v>383</v>
      </c>
      <c r="AI47" s="58"/>
      <c r="AJ47" s="15">
        <v>395</v>
      </c>
      <c r="AK47" s="58"/>
      <c r="AL47" s="15">
        <v>421</v>
      </c>
      <c r="AM47" s="58"/>
      <c r="AN47" s="15">
        <v>429</v>
      </c>
      <c r="AO47" s="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4.25" customHeight="1" x14ac:dyDescent="0.3">
      <c r="A48" s="14" t="s">
        <v>67</v>
      </c>
      <c r="B48" s="58"/>
      <c r="C48" s="63"/>
      <c r="D48" s="15">
        <v>1101.2</v>
      </c>
      <c r="E48" s="58"/>
      <c r="F48" s="15">
        <v>1101</v>
      </c>
      <c r="G48" s="58"/>
      <c r="H48" s="15">
        <v>1100.57</v>
      </c>
      <c r="I48" s="58"/>
      <c r="J48" s="15">
        <v>1133.5</v>
      </c>
      <c r="K48" s="58"/>
      <c r="L48" s="15">
        <v>1189</v>
      </c>
      <c r="M48" s="58"/>
      <c r="N48" s="15">
        <v>1385</v>
      </c>
      <c r="O48" s="58"/>
      <c r="P48" s="15">
        <v>1427</v>
      </c>
      <c r="Q48" s="58"/>
      <c r="R48" s="15">
        <v>1502</v>
      </c>
      <c r="S48" s="58"/>
      <c r="T48" s="15">
        <v>1376</v>
      </c>
      <c r="U48" s="58"/>
      <c r="V48" s="15">
        <v>1624</v>
      </c>
      <c r="W48" s="58"/>
      <c r="X48" s="15">
        <v>1748</v>
      </c>
      <c r="Y48" s="58"/>
      <c r="Z48" s="15">
        <v>1927</v>
      </c>
      <c r="AA48" s="58"/>
      <c r="AB48" s="15">
        <v>2309</v>
      </c>
      <c r="AC48" s="58"/>
      <c r="AD48" s="15">
        <v>2544</v>
      </c>
      <c r="AE48" s="58"/>
      <c r="AF48" s="15">
        <v>2704</v>
      </c>
      <c r="AG48" s="58"/>
      <c r="AH48" s="15">
        <v>2883</v>
      </c>
      <c r="AI48" s="58"/>
      <c r="AJ48" s="15">
        <v>3246</v>
      </c>
      <c r="AK48" s="58"/>
      <c r="AL48" s="15">
        <v>3618</v>
      </c>
      <c r="AM48" s="58"/>
      <c r="AN48" s="15">
        <v>3999</v>
      </c>
      <c r="AO48" s="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4.25" customHeight="1" x14ac:dyDescent="0.3">
      <c r="A49" s="14" t="s">
        <v>68</v>
      </c>
      <c r="B49" s="58"/>
      <c r="C49" s="63"/>
      <c r="D49" s="15">
        <v>104.8</v>
      </c>
      <c r="E49" s="58"/>
      <c r="F49" s="15">
        <v>104.4</v>
      </c>
      <c r="G49" s="58"/>
      <c r="H49" s="15">
        <v>143.405</v>
      </c>
      <c r="I49" s="58"/>
      <c r="J49" s="15">
        <v>149</v>
      </c>
      <c r="K49" s="58"/>
      <c r="L49" s="15">
        <v>176</v>
      </c>
      <c r="M49" s="58"/>
      <c r="N49" s="15">
        <v>181</v>
      </c>
      <c r="O49" s="58"/>
      <c r="P49" s="15">
        <v>213</v>
      </c>
      <c r="Q49" s="58"/>
      <c r="R49" s="15">
        <v>222</v>
      </c>
      <c r="S49" s="58"/>
      <c r="T49" s="15">
        <v>228</v>
      </c>
      <c r="U49" s="58"/>
      <c r="V49" s="15">
        <v>238</v>
      </c>
      <c r="W49" s="58"/>
      <c r="X49" s="15">
        <v>257</v>
      </c>
      <c r="Y49" s="58"/>
      <c r="Z49" s="15">
        <v>311</v>
      </c>
      <c r="AA49" s="58"/>
      <c r="AB49" s="15">
        <v>313</v>
      </c>
      <c r="AC49" s="58"/>
      <c r="AD49" s="15">
        <v>358</v>
      </c>
      <c r="AE49" s="58"/>
      <c r="AF49" s="15">
        <v>359</v>
      </c>
      <c r="AG49" s="58"/>
      <c r="AH49" s="15">
        <v>515</v>
      </c>
      <c r="AI49" s="58"/>
      <c r="AJ49" s="15">
        <v>574</v>
      </c>
      <c r="AK49" s="58"/>
      <c r="AL49" s="15">
        <v>609</v>
      </c>
      <c r="AM49" s="58"/>
      <c r="AN49" s="15">
        <v>650</v>
      </c>
      <c r="AO49" s="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4.25" customHeight="1" x14ac:dyDescent="0.3">
      <c r="A50" s="14" t="s">
        <v>69</v>
      </c>
      <c r="B50" s="58"/>
      <c r="C50" s="63"/>
      <c r="D50" s="15">
        <v>113.6</v>
      </c>
      <c r="E50" s="58"/>
      <c r="F50" s="15">
        <v>127.6</v>
      </c>
      <c r="G50" s="58"/>
      <c r="H50" s="15">
        <v>135.21</v>
      </c>
      <c r="I50" s="58"/>
      <c r="J50" s="15">
        <v>170.2</v>
      </c>
      <c r="K50" s="58"/>
      <c r="L50" s="15">
        <v>202</v>
      </c>
      <c r="M50" s="58"/>
      <c r="N50" s="15">
        <v>210</v>
      </c>
      <c r="O50" s="58"/>
      <c r="P50" s="15">
        <v>217</v>
      </c>
      <c r="Q50" s="58"/>
      <c r="R50" s="15">
        <v>222</v>
      </c>
      <c r="S50" s="58"/>
      <c r="T50" s="15">
        <v>245</v>
      </c>
      <c r="U50" s="58"/>
      <c r="V50" s="15">
        <v>278</v>
      </c>
      <c r="W50" s="58"/>
      <c r="X50" s="15">
        <v>330</v>
      </c>
      <c r="Y50" s="58"/>
      <c r="Z50" s="15">
        <v>392</v>
      </c>
      <c r="AA50" s="58"/>
      <c r="AB50" s="15">
        <v>439</v>
      </c>
      <c r="AC50" s="58"/>
      <c r="AD50" s="15">
        <v>473</v>
      </c>
      <c r="AE50" s="58"/>
      <c r="AF50" s="15">
        <v>490</v>
      </c>
      <c r="AG50" s="58"/>
      <c r="AH50" s="15">
        <v>605</v>
      </c>
      <c r="AI50" s="58"/>
      <c r="AJ50" s="15">
        <v>635</v>
      </c>
      <c r="AK50" s="58"/>
      <c r="AL50" s="15">
        <v>624</v>
      </c>
      <c r="AM50" s="58"/>
      <c r="AN50" s="15">
        <v>661</v>
      </c>
      <c r="AO50" s="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4.25" customHeight="1" x14ac:dyDescent="0.3">
      <c r="A51" s="14" t="s">
        <v>70</v>
      </c>
      <c r="B51" s="58"/>
      <c r="C51" s="63"/>
      <c r="D51" s="15">
        <v>52.599999999999994</v>
      </c>
      <c r="E51" s="58"/>
      <c r="F51" s="15">
        <v>52.400000000000006</v>
      </c>
      <c r="G51" s="58"/>
      <c r="H51" s="15">
        <v>54.42</v>
      </c>
      <c r="I51" s="58"/>
      <c r="J51" s="15">
        <v>65.099999999999994</v>
      </c>
      <c r="K51" s="58"/>
      <c r="L51" s="15">
        <v>69</v>
      </c>
      <c r="M51" s="58"/>
      <c r="N51" s="15">
        <v>82</v>
      </c>
      <c r="O51" s="58"/>
      <c r="P51" s="15">
        <v>125</v>
      </c>
      <c r="Q51" s="58"/>
      <c r="R51" s="15">
        <v>113</v>
      </c>
      <c r="S51" s="58"/>
      <c r="T51" s="15">
        <v>113</v>
      </c>
      <c r="U51" s="58"/>
      <c r="V51" s="15">
        <v>113</v>
      </c>
      <c r="W51" s="58"/>
      <c r="X51" s="15">
        <v>124</v>
      </c>
      <c r="Y51" s="58"/>
      <c r="Z51" s="15">
        <v>146</v>
      </c>
      <c r="AA51" s="58"/>
      <c r="AB51" s="15">
        <v>164</v>
      </c>
      <c r="AC51" s="58"/>
      <c r="AD51" s="15">
        <v>164</v>
      </c>
      <c r="AE51" s="58"/>
      <c r="AF51" s="15">
        <v>169</v>
      </c>
      <c r="AG51" s="58"/>
      <c r="AH51" s="15">
        <v>237</v>
      </c>
      <c r="AI51" s="58"/>
      <c r="AJ51" s="15">
        <v>241</v>
      </c>
      <c r="AK51" s="58"/>
      <c r="AL51" s="15">
        <v>266</v>
      </c>
      <c r="AM51" s="58"/>
      <c r="AN51" s="15">
        <v>278</v>
      </c>
      <c r="AO51" s="58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4.25" customHeight="1" x14ac:dyDescent="0.3">
      <c r="A52" s="14" t="s">
        <v>71</v>
      </c>
      <c r="B52" s="60"/>
      <c r="C52" s="64"/>
      <c r="D52" s="15">
        <v>262.8</v>
      </c>
      <c r="E52" s="60"/>
      <c r="F52" s="15">
        <v>263.82988</v>
      </c>
      <c r="G52" s="60"/>
      <c r="H52" s="15">
        <v>287.26499999999999</v>
      </c>
      <c r="I52" s="60"/>
      <c r="J52" s="15">
        <v>308.39999999999998</v>
      </c>
      <c r="K52" s="60"/>
      <c r="L52" s="15">
        <v>316</v>
      </c>
      <c r="M52" s="60"/>
      <c r="N52" s="15">
        <v>354</v>
      </c>
      <c r="O52" s="60"/>
      <c r="P52" s="15">
        <v>364</v>
      </c>
      <c r="Q52" s="60"/>
      <c r="R52" s="15">
        <v>369</v>
      </c>
      <c r="S52" s="60"/>
      <c r="T52" s="15">
        <v>379</v>
      </c>
      <c r="U52" s="60"/>
      <c r="V52" s="15">
        <v>418</v>
      </c>
      <c r="W52" s="60"/>
      <c r="X52" s="15">
        <v>431</v>
      </c>
      <c r="Y52" s="60"/>
      <c r="Z52" s="15">
        <v>456</v>
      </c>
      <c r="AA52" s="60"/>
      <c r="AB52" s="15">
        <v>501</v>
      </c>
      <c r="AC52" s="60"/>
      <c r="AD52" s="15">
        <v>587</v>
      </c>
      <c r="AE52" s="60"/>
      <c r="AF52" s="15">
        <v>615</v>
      </c>
      <c r="AG52" s="60"/>
      <c r="AH52" s="15">
        <v>726</v>
      </c>
      <c r="AI52" s="60"/>
      <c r="AJ52" s="15">
        <v>799</v>
      </c>
      <c r="AK52" s="60"/>
      <c r="AL52" s="15">
        <v>846</v>
      </c>
      <c r="AM52" s="60"/>
      <c r="AN52" s="15">
        <v>918</v>
      </c>
      <c r="AO52" s="60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4.25" customHeight="1" x14ac:dyDescent="0.3">
      <c r="A53" s="14" t="s">
        <v>72</v>
      </c>
      <c r="B53" s="57" t="s">
        <v>73</v>
      </c>
      <c r="C53" s="62">
        <v>194</v>
      </c>
      <c r="D53" s="15">
        <v>96.4</v>
      </c>
      <c r="E53" s="57">
        <f>SUM(D53:D57)</f>
        <v>299</v>
      </c>
      <c r="F53" s="15">
        <v>96</v>
      </c>
      <c r="G53" s="57">
        <f>SUM(F53:F57)</f>
        <v>315.8</v>
      </c>
      <c r="H53" s="15">
        <v>103.66500000000001</v>
      </c>
      <c r="I53" s="57">
        <f>SUM(H53:H57)</f>
        <v>358.29500000000002</v>
      </c>
      <c r="J53" s="15">
        <v>140.30000000000001</v>
      </c>
      <c r="K53" s="57">
        <f>SUM(J53:J57)</f>
        <v>444</v>
      </c>
      <c r="L53" s="15">
        <v>144</v>
      </c>
      <c r="M53" s="57">
        <f>SUM(L53:L57)</f>
        <v>512</v>
      </c>
      <c r="N53" s="15">
        <v>154</v>
      </c>
      <c r="O53" s="57">
        <f>SUM(N53:N57)</f>
        <v>601</v>
      </c>
      <c r="P53" s="15">
        <v>165</v>
      </c>
      <c r="Q53" s="57">
        <f>SUM(P53:P57)</f>
        <v>643</v>
      </c>
      <c r="R53" s="15">
        <v>178</v>
      </c>
      <c r="S53" s="57">
        <f>SUM(R53:R57)</f>
        <v>674</v>
      </c>
      <c r="T53" s="15">
        <v>186</v>
      </c>
      <c r="U53" s="57">
        <f>SUM(T53:T57)</f>
        <v>732</v>
      </c>
      <c r="V53" s="15">
        <v>229</v>
      </c>
      <c r="W53" s="57">
        <f>SUM(V53:V57)</f>
        <v>905</v>
      </c>
      <c r="X53" s="15">
        <v>250</v>
      </c>
      <c r="Y53" s="57">
        <f>SUM(X53:X57)</f>
        <v>970</v>
      </c>
      <c r="Z53" s="15">
        <v>269</v>
      </c>
      <c r="AA53" s="57">
        <f>SUM(Z53:Z57)</f>
        <v>1046</v>
      </c>
      <c r="AB53" s="15">
        <v>297</v>
      </c>
      <c r="AC53" s="57">
        <f>SUM(AB53:AB57)</f>
        <v>1151</v>
      </c>
      <c r="AD53" s="15">
        <v>311</v>
      </c>
      <c r="AE53" s="57">
        <f>SUM(AD53:AD57)</f>
        <v>1194</v>
      </c>
      <c r="AF53" s="15">
        <v>315</v>
      </c>
      <c r="AG53" s="57">
        <f>SUM(AF53:AF57)</f>
        <v>1232</v>
      </c>
      <c r="AH53" s="15">
        <v>336</v>
      </c>
      <c r="AI53" s="57">
        <f>SUM(AH53:AH57)</f>
        <v>1302</v>
      </c>
      <c r="AJ53" s="15">
        <v>339</v>
      </c>
      <c r="AK53" s="57">
        <f>SUM(AJ53:AJ57)</f>
        <v>1334</v>
      </c>
      <c r="AL53" s="15">
        <v>369</v>
      </c>
      <c r="AM53" s="57">
        <f>SUM(AL53:AL57)</f>
        <v>1369</v>
      </c>
      <c r="AN53" s="15">
        <v>380</v>
      </c>
      <c r="AO53" s="57">
        <f>SUM(AN53:AN57)</f>
        <v>1432</v>
      </c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4.25" customHeight="1" x14ac:dyDescent="0.3">
      <c r="A54" s="14" t="s">
        <v>74</v>
      </c>
      <c r="B54" s="58"/>
      <c r="C54" s="63"/>
      <c r="D54" s="15">
        <v>32.6</v>
      </c>
      <c r="E54" s="58"/>
      <c r="F54" s="15">
        <v>40.4</v>
      </c>
      <c r="G54" s="58"/>
      <c r="H54" s="15">
        <v>40.06</v>
      </c>
      <c r="I54" s="58"/>
      <c r="J54" s="15">
        <v>43.2</v>
      </c>
      <c r="K54" s="58"/>
      <c r="L54" s="15">
        <v>47</v>
      </c>
      <c r="M54" s="58"/>
      <c r="N54" s="15">
        <v>52</v>
      </c>
      <c r="O54" s="58"/>
      <c r="P54" s="15">
        <v>58</v>
      </c>
      <c r="Q54" s="58"/>
      <c r="R54" s="15">
        <v>60</v>
      </c>
      <c r="S54" s="58"/>
      <c r="T54" s="15">
        <v>68</v>
      </c>
      <c r="U54" s="58"/>
      <c r="V54" s="15">
        <v>86</v>
      </c>
      <c r="W54" s="58"/>
      <c r="X54" s="15">
        <v>106</v>
      </c>
      <c r="Y54" s="58"/>
      <c r="Z54" s="15">
        <v>112</v>
      </c>
      <c r="AA54" s="58"/>
      <c r="AB54" s="15">
        <v>140</v>
      </c>
      <c r="AC54" s="58"/>
      <c r="AD54" s="15">
        <v>150</v>
      </c>
      <c r="AE54" s="58"/>
      <c r="AF54" s="15">
        <v>156</v>
      </c>
      <c r="AG54" s="58"/>
      <c r="AH54" s="15">
        <v>175</v>
      </c>
      <c r="AI54" s="58"/>
      <c r="AJ54" s="15">
        <v>174</v>
      </c>
      <c r="AK54" s="58"/>
      <c r="AL54" s="15">
        <v>176</v>
      </c>
      <c r="AM54" s="58"/>
      <c r="AN54" s="15">
        <v>178</v>
      </c>
      <c r="AO54" s="58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4.25" customHeight="1" x14ac:dyDescent="0.3">
      <c r="A55" s="14" t="s">
        <v>75</v>
      </c>
      <c r="B55" s="58"/>
      <c r="C55" s="63"/>
      <c r="D55" s="15">
        <v>34</v>
      </c>
      <c r="E55" s="58"/>
      <c r="F55" s="15">
        <v>40.799999999999997</v>
      </c>
      <c r="G55" s="58"/>
      <c r="H55" s="15">
        <v>41.03</v>
      </c>
      <c r="I55" s="58"/>
      <c r="J55" s="15">
        <v>45.3</v>
      </c>
      <c r="K55" s="58"/>
      <c r="L55" s="15">
        <v>59</v>
      </c>
      <c r="M55" s="58"/>
      <c r="N55" s="15">
        <v>68</v>
      </c>
      <c r="O55" s="58"/>
      <c r="P55" s="15">
        <v>92</v>
      </c>
      <c r="Q55" s="58"/>
      <c r="R55" s="15">
        <v>97</v>
      </c>
      <c r="S55" s="58"/>
      <c r="T55" s="15">
        <v>100</v>
      </c>
      <c r="U55" s="58"/>
      <c r="V55" s="15">
        <v>106</v>
      </c>
      <c r="W55" s="58"/>
      <c r="X55" s="15">
        <v>106</v>
      </c>
      <c r="Y55" s="58"/>
      <c r="Z55" s="15">
        <v>128</v>
      </c>
      <c r="AA55" s="58"/>
      <c r="AB55" s="15">
        <v>134</v>
      </c>
      <c r="AC55" s="58"/>
      <c r="AD55" s="15">
        <v>140</v>
      </c>
      <c r="AE55" s="58"/>
      <c r="AF55" s="15">
        <v>148</v>
      </c>
      <c r="AG55" s="58"/>
      <c r="AH55" s="15">
        <v>161</v>
      </c>
      <c r="AI55" s="58"/>
      <c r="AJ55" s="15">
        <v>180</v>
      </c>
      <c r="AK55" s="58"/>
      <c r="AL55" s="15">
        <v>179</v>
      </c>
      <c r="AM55" s="58"/>
      <c r="AN55" s="15">
        <v>183</v>
      </c>
      <c r="AO55" s="58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4.25" customHeight="1" x14ac:dyDescent="0.3">
      <c r="A56" s="14" t="s">
        <v>76</v>
      </c>
      <c r="B56" s="58"/>
      <c r="C56" s="63"/>
      <c r="D56" s="15">
        <v>76.8</v>
      </c>
      <c r="E56" s="58"/>
      <c r="F56" s="15">
        <v>76.8</v>
      </c>
      <c r="G56" s="58"/>
      <c r="H56" s="15">
        <v>80.3</v>
      </c>
      <c r="I56" s="58"/>
      <c r="J56" s="15">
        <v>92.6</v>
      </c>
      <c r="K56" s="58"/>
      <c r="L56" s="15">
        <v>111</v>
      </c>
      <c r="M56" s="58"/>
      <c r="N56" s="15">
        <v>158</v>
      </c>
      <c r="O56" s="58"/>
      <c r="P56" s="15">
        <v>157</v>
      </c>
      <c r="Q56" s="58"/>
      <c r="R56" s="15">
        <v>168</v>
      </c>
      <c r="S56" s="58"/>
      <c r="T56" s="15">
        <v>179</v>
      </c>
      <c r="U56" s="58"/>
      <c r="V56" s="15">
        <v>228</v>
      </c>
      <c r="W56" s="58"/>
      <c r="X56" s="15">
        <v>243</v>
      </c>
      <c r="Y56" s="58"/>
      <c r="Z56" s="15">
        <v>262</v>
      </c>
      <c r="AA56" s="58"/>
      <c r="AB56" s="15">
        <v>269</v>
      </c>
      <c r="AC56" s="58"/>
      <c r="AD56" s="15">
        <v>276</v>
      </c>
      <c r="AE56" s="58"/>
      <c r="AF56" s="15">
        <v>288</v>
      </c>
      <c r="AG56" s="58"/>
      <c r="AH56" s="15">
        <v>303</v>
      </c>
      <c r="AI56" s="58"/>
      <c r="AJ56" s="15">
        <v>303</v>
      </c>
      <c r="AK56" s="58"/>
      <c r="AL56" s="15">
        <v>308</v>
      </c>
      <c r="AM56" s="58"/>
      <c r="AN56" s="15">
        <v>332</v>
      </c>
      <c r="AO56" s="58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4.25" customHeight="1" x14ac:dyDescent="0.3">
      <c r="A57" s="14" t="s">
        <v>77</v>
      </c>
      <c r="B57" s="60"/>
      <c r="C57" s="64"/>
      <c r="D57" s="15">
        <v>59.2</v>
      </c>
      <c r="E57" s="60"/>
      <c r="F57" s="15">
        <v>61.8</v>
      </c>
      <c r="G57" s="60"/>
      <c r="H57" s="15">
        <v>93.24</v>
      </c>
      <c r="I57" s="60"/>
      <c r="J57" s="15">
        <v>122.6</v>
      </c>
      <c r="K57" s="60"/>
      <c r="L57" s="15">
        <v>151</v>
      </c>
      <c r="M57" s="60"/>
      <c r="N57" s="15">
        <v>169</v>
      </c>
      <c r="O57" s="60"/>
      <c r="P57" s="15">
        <v>171</v>
      </c>
      <c r="Q57" s="60"/>
      <c r="R57" s="15">
        <v>171</v>
      </c>
      <c r="S57" s="60"/>
      <c r="T57" s="15">
        <v>199</v>
      </c>
      <c r="U57" s="60"/>
      <c r="V57" s="15">
        <v>256</v>
      </c>
      <c r="W57" s="60"/>
      <c r="X57" s="15">
        <v>265</v>
      </c>
      <c r="Y57" s="60"/>
      <c r="Z57" s="15">
        <v>275</v>
      </c>
      <c r="AA57" s="60"/>
      <c r="AB57" s="15">
        <v>311</v>
      </c>
      <c r="AC57" s="60"/>
      <c r="AD57" s="15">
        <v>317</v>
      </c>
      <c r="AE57" s="60"/>
      <c r="AF57" s="15">
        <v>325</v>
      </c>
      <c r="AG57" s="60"/>
      <c r="AH57" s="15">
        <v>327</v>
      </c>
      <c r="AI57" s="60"/>
      <c r="AJ57" s="15">
        <v>338</v>
      </c>
      <c r="AK57" s="60"/>
      <c r="AL57" s="15">
        <v>337</v>
      </c>
      <c r="AM57" s="60"/>
      <c r="AN57" s="15">
        <v>359</v>
      </c>
      <c r="AO57" s="60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4.25" customHeight="1" x14ac:dyDescent="0.3">
      <c r="A58" s="14" t="s">
        <v>78</v>
      </c>
      <c r="B58" s="57" t="s">
        <v>79</v>
      </c>
      <c r="C58" s="62">
        <v>98</v>
      </c>
      <c r="D58" s="15">
        <v>67.8</v>
      </c>
      <c r="E58" s="57">
        <f>SUM(D58:D59)</f>
        <v>105.8</v>
      </c>
      <c r="F58" s="15">
        <v>67.599999999999994</v>
      </c>
      <c r="G58" s="57">
        <f>SUM(F58:F59)</f>
        <v>105.6</v>
      </c>
      <c r="H58" s="15">
        <v>72.575000000000003</v>
      </c>
      <c r="I58" s="57">
        <f>SUM(H58:H59)</f>
        <v>112.575</v>
      </c>
      <c r="J58" s="15">
        <v>75</v>
      </c>
      <c r="K58" s="57">
        <f>SUM(J58:J59)</f>
        <v>115</v>
      </c>
      <c r="L58" s="15">
        <v>76</v>
      </c>
      <c r="M58" s="57">
        <f>SUM(L58:L59)</f>
        <v>116</v>
      </c>
      <c r="N58" s="15">
        <v>82</v>
      </c>
      <c r="O58" s="57">
        <f>SUM(N58:N59)</f>
        <v>116</v>
      </c>
      <c r="P58" s="15">
        <v>82</v>
      </c>
      <c r="Q58" s="57">
        <f>SUM(P58:P59)</f>
        <v>116</v>
      </c>
      <c r="R58" s="15">
        <v>94</v>
      </c>
      <c r="S58" s="57">
        <f>SUM(R58:R59)</f>
        <v>128</v>
      </c>
      <c r="T58" s="15">
        <v>102</v>
      </c>
      <c r="U58" s="57">
        <f>SUM(T58:T59)</f>
        <v>138</v>
      </c>
      <c r="V58" s="15">
        <v>102</v>
      </c>
      <c r="W58" s="57">
        <f>SUM(V58:V59)</f>
        <v>152</v>
      </c>
      <c r="X58" s="15">
        <v>103</v>
      </c>
      <c r="Y58" s="57">
        <f>SUM(X58:X59)</f>
        <v>165</v>
      </c>
      <c r="Z58" s="15">
        <v>113</v>
      </c>
      <c r="AA58" s="57">
        <f>SUM(Z58:Z59)</f>
        <v>175</v>
      </c>
      <c r="AB58" s="15">
        <v>119</v>
      </c>
      <c r="AC58" s="57">
        <f>SUM(AB58:AB59)</f>
        <v>181</v>
      </c>
      <c r="AD58" s="15">
        <v>124</v>
      </c>
      <c r="AE58" s="57">
        <f>SUM(AD58:AD59)</f>
        <v>188</v>
      </c>
      <c r="AF58" s="15">
        <v>130</v>
      </c>
      <c r="AG58" s="57">
        <f>SUM(AF58:AF59)</f>
        <v>195</v>
      </c>
      <c r="AH58" s="15">
        <v>125</v>
      </c>
      <c r="AI58" s="57">
        <f>SUM(AH58:AH59)</f>
        <v>190</v>
      </c>
      <c r="AJ58" s="15">
        <v>147</v>
      </c>
      <c r="AK58" s="57">
        <f>SUM(AJ58:AJ59)</f>
        <v>216</v>
      </c>
      <c r="AL58" s="15">
        <v>149</v>
      </c>
      <c r="AM58" s="57">
        <f>SUM(AL58:AL59)</f>
        <v>220</v>
      </c>
      <c r="AN58" s="15">
        <v>235</v>
      </c>
      <c r="AO58" s="57">
        <f>SUM(AN58:AN59)</f>
        <v>318</v>
      </c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4.25" customHeight="1" x14ac:dyDescent="0.3">
      <c r="A59" s="14" t="s">
        <v>80</v>
      </c>
      <c r="B59" s="60"/>
      <c r="C59" s="64"/>
      <c r="D59" s="15">
        <v>38</v>
      </c>
      <c r="E59" s="60"/>
      <c r="F59" s="15">
        <v>38</v>
      </c>
      <c r="G59" s="60"/>
      <c r="H59" s="15">
        <v>40</v>
      </c>
      <c r="I59" s="60"/>
      <c r="J59" s="15">
        <v>40</v>
      </c>
      <c r="K59" s="60"/>
      <c r="L59" s="15">
        <v>40</v>
      </c>
      <c r="M59" s="60"/>
      <c r="N59" s="15">
        <v>34</v>
      </c>
      <c r="O59" s="60"/>
      <c r="P59" s="15">
        <v>34</v>
      </c>
      <c r="Q59" s="60"/>
      <c r="R59" s="15">
        <v>34</v>
      </c>
      <c r="S59" s="60"/>
      <c r="T59" s="15">
        <v>36</v>
      </c>
      <c r="U59" s="60"/>
      <c r="V59" s="15">
        <v>50</v>
      </c>
      <c r="W59" s="60"/>
      <c r="X59" s="15">
        <v>62</v>
      </c>
      <c r="Y59" s="60"/>
      <c r="Z59" s="15">
        <v>62</v>
      </c>
      <c r="AA59" s="60"/>
      <c r="AB59" s="15">
        <v>62</v>
      </c>
      <c r="AC59" s="60"/>
      <c r="AD59" s="15">
        <v>64</v>
      </c>
      <c r="AE59" s="60"/>
      <c r="AF59" s="15">
        <v>65</v>
      </c>
      <c r="AG59" s="60"/>
      <c r="AH59" s="15">
        <v>65</v>
      </c>
      <c r="AI59" s="60"/>
      <c r="AJ59" s="15">
        <v>69</v>
      </c>
      <c r="AK59" s="60"/>
      <c r="AL59" s="15">
        <v>71</v>
      </c>
      <c r="AM59" s="60"/>
      <c r="AN59" s="15">
        <v>83</v>
      </c>
      <c r="AO59" s="60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4.25" customHeight="1" x14ac:dyDescent="0.3">
      <c r="A60" s="14" t="s">
        <v>81</v>
      </c>
      <c r="B60" s="57" t="s">
        <v>7</v>
      </c>
      <c r="C60" s="62">
        <v>992</v>
      </c>
      <c r="D60" s="15">
        <v>189.4</v>
      </c>
      <c r="E60" s="57">
        <f>SUM(D60:D67)</f>
        <v>1334.1999999999998</v>
      </c>
      <c r="F60" s="15">
        <v>206.4</v>
      </c>
      <c r="G60" s="57">
        <f>SUM(F60:F67)</f>
        <v>1395.2</v>
      </c>
      <c r="H60" s="15">
        <v>243.87</v>
      </c>
      <c r="I60" s="57">
        <f>SUM(H60:H67)</f>
        <v>1705.2550000000001</v>
      </c>
      <c r="J60" s="15">
        <v>285.8</v>
      </c>
      <c r="K60" s="57">
        <f>SUM(J60:J67)</f>
        <v>2032.1</v>
      </c>
      <c r="L60" s="15">
        <v>296</v>
      </c>
      <c r="M60" s="57">
        <f>SUM(L60:L67)</f>
        <v>2220</v>
      </c>
      <c r="N60" s="15">
        <v>305</v>
      </c>
      <c r="O60" s="57">
        <f>SUM(N60:N67)</f>
        <v>2390</v>
      </c>
      <c r="P60" s="15">
        <v>337</v>
      </c>
      <c r="Q60" s="57">
        <f>SUM(P60:P67)</f>
        <v>2537</v>
      </c>
      <c r="R60" s="15">
        <v>357</v>
      </c>
      <c r="S60" s="57">
        <f>SUM(R60:R67)</f>
        <v>2650</v>
      </c>
      <c r="T60" s="15">
        <v>364</v>
      </c>
      <c r="U60" s="57">
        <f>SUM(T60:T67)</f>
        <v>2894</v>
      </c>
      <c r="V60" s="15">
        <v>398</v>
      </c>
      <c r="W60" s="57">
        <f>SUM(V60:V67)</f>
        <v>3249</v>
      </c>
      <c r="X60" s="15">
        <v>434</v>
      </c>
      <c r="Y60" s="57">
        <f>SUM(X60:X67)</f>
        <v>3465</v>
      </c>
      <c r="Z60" s="15">
        <v>476</v>
      </c>
      <c r="AA60" s="57">
        <f>SUM(Z60:Z67)</f>
        <v>3848</v>
      </c>
      <c r="AB60" s="15">
        <v>509</v>
      </c>
      <c r="AC60" s="57">
        <f>SUM(AB60:AB67)</f>
        <v>4215</v>
      </c>
      <c r="AD60" s="15">
        <v>542</v>
      </c>
      <c r="AE60" s="57">
        <f>SUM(AD60:AD67)</f>
        <v>4514</v>
      </c>
      <c r="AF60" s="15">
        <v>581</v>
      </c>
      <c r="AG60" s="57">
        <f>SUM(AF60:AF67)</f>
        <v>4713</v>
      </c>
      <c r="AH60" s="15">
        <v>641</v>
      </c>
      <c r="AI60" s="57">
        <f>SUM(AH60:AH67)</f>
        <v>5169</v>
      </c>
      <c r="AJ60" s="15">
        <v>678</v>
      </c>
      <c r="AK60" s="57">
        <f>SUM(AJ60:AJ67)</f>
        <v>5841</v>
      </c>
      <c r="AL60" s="15">
        <v>701</v>
      </c>
      <c r="AM60" s="57">
        <f>SUM(AL60:AL67)</f>
        <v>5775</v>
      </c>
      <c r="AN60" s="15">
        <v>742</v>
      </c>
      <c r="AO60" s="57">
        <f>SUM(AN60:AN67)</f>
        <v>6035</v>
      </c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4.25" customHeight="1" x14ac:dyDescent="0.3">
      <c r="A61" s="14" t="s">
        <v>82</v>
      </c>
      <c r="B61" s="58"/>
      <c r="C61" s="63"/>
      <c r="D61" s="15">
        <v>75.8</v>
      </c>
      <c r="E61" s="58"/>
      <c r="F61" s="15">
        <v>80</v>
      </c>
      <c r="G61" s="58"/>
      <c r="H61" s="15">
        <v>132</v>
      </c>
      <c r="I61" s="58"/>
      <c r="J61" s="15">
        <v>150</v>
      </c>
      <c r="K61" s="58"/>
      <c r="L61" s="15">
        <v>158</v>
      </c>
      <c r="M61" s="58"/>
      <c r="N61" s="15">
        <v>159</v>
      </c>
      <c r="O61" s="58"/>
      <c r="P61" s="15">
        <v>169</v>
      </c>
      <c r="Q61" s="58"/>
      <c r="R61" s="15">
        <v>174</v>
      </c>
      <c r="S61" s="58"/>
      <c r="T61" s="15">
        <v>184</v>
      </c>
      <c r="U61" s="58"/>
      <c r="V61" s="15">
        <v>197</v>
      </c>
      <c r="W61" s="58"/>
      <c r="X61" s="15">
        <v>199</v>
      </c>
      <c r="Y61" s="58"/>
      <c r="Z61" s="15">
        <v>220</v>
      </c>
      <c r="AA61" s="58"/>
      <c r="AB61" s="15">
        <v>224</v>
      </c>
      <c r="AC61" s="58"/>
      <c r="AD61" s="15">
        <v>246</v>
      </c>
      <c r="AE61" s="58"/>
      <c r="AF61" s="15">
        <v>260</v>
      </c>
      <c r="AG61" s="58"/>
      <c r="AH61" s="15">
        <v>278</v>
      </c>
      <c r="AI61" s="58"/>
      <c r="AJ61" s="15">
        <v>285</v>
      </c>
      <c r="AK61" s="58"/>
      <c r="AL61" s="15">
        <v>290</v>
      </c>
      <c r="AM61" s="58"/>
      <c r="AN61" s="15">
        <v>292</v>
      </c>
      <c r="AO61" s="58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4.25" customHeight="1" x14ac:dyDescent="0.3">
      <c r="A62" s="14" t="s">
        <v>83</v>
      </c>
      <c r="B62" s="58"/>
      <c r="C62" s="63"/>
      <c r="D62" s="15">
        <v>48.2</v>
      </c>
      <c r="E62" s="58"/>
      <c r="F62" s="15">
        <v>52</v>
      </c>
      <c r="G62" s="58"/>
      <c r="H62" s="15">
        <v>71.03</v>
      </c>
      <c r="I62" s="58"/>
      <c r="J62" s="15">
        <v>84</v>
      </c>
      <c r="K62" s="58"/>
      <c r="L62" s="15">
        <v>86</v>
      </c>
      <c r="M62" s="58"/>
      <c r="N62" s="15">
        <v>92</v>
      </c>
      <c r="O62" s="58"/>
      <c r="P62" s="15">
        <v>99</v>
      </c>
      <c r="Q62" s="58"/>
      <c r="R62" s="15">
        <v>131</v>
      </c>
      <c r="S62" s="58"/>
      <c r="T62" s="15">
        <v>157</v>
      </c>
      <c r="U62" s="58"/>
      <c r="V62" s="15">
        <v>217</v>
      </c>
      <c r="W62" s="58"/>
      <c r="X62" s="15">
        <v>227</v>
      </c>
      <c r="Y62" s="58"/>
      <c r="Z62" s="15">
        <v>235</v>
      </c>
      <c r="AA62" s="58"/>
      <c r="AB62" s="15">
        <v>240</v>
      </c>
      <c r="AC62" s="58"/>
      <c r="AD62" s="15">
        <v>260</v>
      </c>
      <c r="AE62" s="58"/>
      <c r="AF62" s="15">
        <v>270</v>
      </c>
      <c r="AG62" s="58"/>
      <c r="AH62" s="15">
        <v>280</v>
      </c>
      <c r="AI62" s="58"/>
      <c r="AJ62" s="15">
        <v>275</v>
      </c>
      <c r="AK62" s="58"/>
      <c r="AL62" s="15">
        <v>300</v>
      </c>
      <c r="AM62" s="58"/>
      <c r="AN62" s="15">
        <v>300</v>
      </c>
      <c r="AO62" s="58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4.25" customHeight="1" x14ac:dyDescent="0.3">
      <c r="A63" s="14" t="s">
        <v>84</v>
      </c>
      <c r="B63" s="58"/>
      <c r="C63" s="63"/>
      <c r="D63" s="15">
        <v>53.8</v>
      </c>
      <c r="E63" s="58"/>
      <c r="F63" s="15">
        <v>74.8</v>
      </c>
      <c r="G63" s="58"/>
      <c r="H63" s="15">
        <v>118.42</v>
      </c>
      <c r="I63" s="58"/>
      <c r="J63" s="15">
        <v>125.2</v>
      </c>
      <c r="K63" s="58"/>
      <c r="L63" s="15">
        <v>175</v>
      </c>
      <c r="M63" s="58"/>
      <c r="N63" s="15">
        <v>224</v>
      </c>
      <c r="O63" s="58"/>
      <c r="P63" s="15">
        <v>247</v>
      </c>
      <c r="Q63" s="58"/>
      <c r="R63" s="15">
        <v>255</v>
      </c>
      <c r="S63" s="58"/>
      <c r="T63" s="15">
        <v>269</v>
      </c>
      <c r="U63" s="58"/>
      <c r="V63" s="15">
        <v>325</v>
      </c>
      <c r="W63" s="58"/>
      <c r="X63" s="15">
        <v>352</v>
      </c>
      <c r="Y63" s="58"/>
      <c r="Z63" s="15">
        <v>375</v>
      </c>
      <c r="AA63" s="58"/>
      <c r="AB63" s="15">
        <v>394</v>
      </c>
      <c r="AC63" s="58"/>
      <c r="AD63" s="15">
        <v>411</v>
      </c>
      <c r="AE63" s="58"/>
      <c r="AF63" s="15">
        <v>435</v>
      </c>
      <c r="AG63" s="58"/>
      <c r="AH63" s="15">
        <v>511</v>
      </c>
      <c r="AI63" s="58"/>
      <c r="AJ63" s="15">
        <v>573</v>
      </c>
      <c r="AK63" s="58"/>
      <c r="AL63" s="15">
        <v>598</v>
      </c>
      <c r="AM63" s="58"/>
      <c r="AN63" s="15">
        <v>639</v>
      </c>
      <c r="AO63" s="58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4.25" customHeight="1" x14ac:dyDescent="0.3">
      <c r="A64" s="14" t="s">
        <v>85</v>
      </c>
      <c r="B64" s="58"/>
      <c r="C64" s="63"/>
      <c r="D64" s="15">
        <v>301.60000000000002</v>
      </c>
      <c r="E64" s="58"/>
      <c r="F64" s="15">
        <v>302</v>
      </c>
      <c r="G64" s="58"/>
      <c r="H64" s="15">
        <v>323.90499999999997</v>
      </c>
      <c r="I64" s="58"/>
      <c r="J64" s="15">
        <v>334.9</v>
      </c>
      <c r="K64" s="58"/>
      <c r="L64" s="15">
        <v>339</v>
      </c>
      <c r="M64" s="58"/>
      <c r="N64" s="15">
        <v>342</v>
      </c>
      <c r="O64" s="58"/>
      <c r="P64" s="15">
        <v>356</v>
      </c>
      <c r="Q64" s="58"/>
      <c r="R64" s="15">
        <v>364</v>
      </c>
      <c r="S64" s="58"/>
      <c r="T64" s="15">
        <v>406</v>
      </c>
      <c r="U64" s="58"/>
      <c r="V64" s="15">
        <v>417</v>
      </c>
      <c r="W64" s="58"/>
      <c r="X64" s="15">
        <v>427</v>
      </c>
      <c r="Y64" s="58"/>
      <c r="Z64" s="15">
        <v>484</v>
      </c>
      <c r="AA64" s="58"/>
      <c r="AB64" s="15">
        <v>537</v>
      </c>
      <c r="AC64" s="58"/>
      <c r="AD64" s="15">
        <v>571</v>
      </c>
      <c r="AE64" s="58"/>
      <c r="AF64" s="15">
        <v>580</v>
      </c>
      <c r="AG64" s="58"/>
      <c r="AH64" s="15">
        <v>628</v>
      </c>
      <c r="AI64" s="58"/>
      <c r="AJ64" s="15">
        <v>654</v>
      </c>
      <c r="AK64" s="58"/>
      <c r="AL64" s="15">
        <v>671</v>
      </c>
      <c r="AM64" s="58"/>
      <c r="AN64" s="15">
        <v>712</v>
      </c>
      <c r="AO64" s="58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4.25" customHeight="1" x14ac:dyDescent="0.3">
      <c r="A65" s="14" t="s">
        <v>6</v>
      </c>
      <c r="B65" s="58"/>
      <c r="C65" s="63"/>
      <c r="D65" s="15">
        <v>521</v>
      </c>
      <c r="E65" s="58"/>
      <c r="F65" s="15">
        <v>520.79999999999995</v>
      </c>
      <c r="G65" s="58"/>
      <c r="H65" s="15">
        <v>646.46</v>
      </c>
      <c r="I65" s="58"/>
      <c r="J65" s="15">
        <v>849.2</v>
      </c>
      <c r="K65" s="58"/>
      <c r="L65" s="15">
        <v>937</v>
      </c>
      <c r="M65" s="58"/>
      <c r="N65" s="15">
        <v>1019</v>
      </c>
      <c r="O65" s="58"/>
      <c r="P65" s="15">
        <v>1066</v>
      </c>
      <c r="Q65" s="58"/>
      <c r="R65" s="15">
        <v>1104</v>
      </c>
      <c r="S65" s="58"/>
      <c r="T65" s="15">
        <v>1219</v>
      </c>
      <c r="U65" s="58"/>
      <c r="V65" s="15">
        <v>1366</v>
      </c>
      <c r="W65" s="58"/>
      <c r="X65" s="15">
        <v>1432</v>
      </c>
      <c r="Y65" s="58"/>
      <c r="Z65" s="15">
        <v>1641</v>
      </c>
      <c r="AA65" s="58"/>
      <c r="AB65" s="15">
        <v>1865</v>
      </c>
      <c r="AC65" s="58"/>
      <c r="AD65" s="15">
        <v>2007</v>
      </c>
      <c r="AE65" s="58"/>
      <c r="AF65" s="15">
        <v>2092</v>
      </c>
      <c r="AG65" s="58"/>
      <c r="AH65" s="15">
        <v>2307</v>
      </c>
      <c r="AI65" s="58"/>
      <c r="AJ65" s="15">
        <v>2429</v>
      </c>
      <c r="AK65" s="58"/>
      <c r="AL65" s="15">
        <v>2641</v>
      </c>
      <c r="AM65" s="58"/>
      <c r="AN65" s="15">
        <v>2751</v>
      </c>
      <c r="AO65" s="58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4.25" customHeight="1" x14ac:dyDescent="0.3">
      <c r="A66" s="14" t="s">
        <v>86</v>
      </c>
      <c r="B66" s="58"/>
      <c r="C66" s="63"/>
      <c r="D66" s="15">
        <v>51.6</v>
      </c>
      <c r="E66" s="58"/>
      <c r="F66" s="15">
        <v>54</v>
      </c>
      <c r="G66" s="58"/>
      <c r="H66" s="15">
        <v>62.18</v>
      </c>
      <c r="I66" s="58"/>
      <c r="J66" s="15">
        <v>91.2</v>
      </c>
      <c r="K66" s="58"/>
      <c r="L66" s="15">
        <v>113</v>
      </c>
      <c r="M66" s="58"/>
      <c r="N66" s="15">
        <v>113</v>
      </c>
      <c r="O66" s="58"/>
      <c r="P66" s="15">
        <v>119</v>
      </c>
      <c r="Q66" s="58"/>
      <c r="R66" s="15">
        <v>121</v>
      </c>
      <c r="S66" s="58"/>
      <c r="T66" s="15">
        <v>133</v>
      </c>
      <c r="U66" s="58"/>
      <c r="V66" s="15">
        <v>157</v>
      </c>
      <c r="W66" s="58"/>
      <c r="X66" s="15">
        <v>208</v>
      </c>
      <c r="Y66" s="58"/>
      <c r="Z66" s="15">
        <v>222</v>
      </c>
      <c r="AA66" s="58"/>
      <c r="AB66" s="15">
        <v>241</v>
      </c>
      <c r="AC66" s="58"/>
      <c r="AD66" s="15">
        <v>259</v>
      </c>
      <c r="AE66" s="58"/>
      <c r="AF66" s="15">
        <v>273</v>
      </c>
      <c r="AG66" s="58"/>
      <c r="AH66" s="15">
        <v>296</v>
      </c>
      <c r="AI66" s="58"/>
      <c r="AJ66" s="15">
        <v>695</v>
      </c>
      <c r="AK66" s="58"/>
      <c r="AL66" s="15">
        <v>319</v>
      </c>
      <c r="AM66" s="58"/>
      <c r="AN66" s="15">
        <v>321</v>
      </c>
      <c r="AO66" s="58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4.25" customHeight="1" x14ac:dyDescent="0.3">
      <c r="A67" s="14" t="s">
        <v>87</v>
      </c>
      <c r="B67" s="60"/>
      <c r="C67" s="64"/>
      <c r="D67" s="15">
        <v>92.8</v>
      </c>
      <c r="E67" s="60"/>
      <c r="F67" s="15">
        <v>105.2</v>
      </c>
      <c r="G67" s="60"/>
      <c r="H67" s="15">
        <v>107.39</v>
      </c>
      <c r="I67" s="60"/>
      <c r="J67" s="15">
        <v>111.8</v>
      </c>
      <c r="K67" s="60"/>
      <c r="L67" s="15">
        <v>116</v>
      </c>
      <c r="M67" s="60"/>
      <c r="N67" s="15">
        <v>136</v>
      </c>
      <c r="O67" s="60"/>
      <c r="P67" s="15">
        <v>144</v>
      </c>
      <c r="Q67" s="60"/>
      <c r="R67" s="15">
        <v>144</v>
      </c>
      <c r="S67" s="60"/>
      <c r="T67" s="15">
        <v>162</v>
      </c>
      <c r="U67" s="60"/>
      <c r="V67" s="15">
        <v>172</v>
      </c>
      <c r="W67" s="60"/>
      <c r="X67" s="15">
        <v>186</v>
      </c>
      <c r="Y67" s="60"/>
      <c r="Z67" s="15">
        <v>195</v>
      </c>
      <c r="AA67" s="60"/>
      <c r="AB67" s="15">
        <v>205</v>
      </c>
      <c r="AC67" s="60"/>
      <c r="AD67" s="15">
        <v>218</v>
      </c>
      <c r="AE67" s="60"/>
      <c r="AF67" s="15">
        <v>222</v>
      </c>
      <c r="AG67" s="60"/>
      <c r="AH67" s="15">
        <v>228</v>
      </c>
      <c r="AI67" s="60"/>
      <c r="AJ67" s="15">
        <v>252</v>
      </c>
      <c r="AK67" s="60"/>
      <c r="AL67" s="15">
        <v>255</v>
      </c>
      <c r="AM67" s="60"/>
      <c r="AN67" s="15">
        <v>278</v>
      </c>
      <c r="AO67" s="60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4.25" customHeight="1" x14ac:dyDescent="0.3">
      <c r="A68" s="14" t="s">
        <v>88</v>
      </c>
      <c r="B68" s="57" t="s">
        <v>89</v>
      </c>
      <c r="C68" s="62">
        <v>552</v>
      </c>
      <c r="D68" s="15">
        <v>158.19999999999999</v>
      </c>
      <c r="E68" s="57">
        <f>SUM(D68:D73)</f>
        <v>617.20000000000005</v>
      </c>
      <c r="F68" s="15">
        <v>157.78876</v>
      </c>
      <c r="G68" s="57">
        <f>SUM(F68:F73)</f>
        <v>620.23451999999997</v>
      </c>
      <c r="H68" s="15">
        <v>165.09</v>
      </c>
      <c r="I68" s="57">
        <f>SUM(H68:H73)</f>
        <v>702.54</v>
      </c>
      <c r="J68" s="15">
        <v>178.3</v>
      </c>
      <c r="K68" s="57">
        <f>SUM(J68:J73)</f>
        <v>772.6</v>
      </c>
      <c r="L68" s="15">
        <v>185</v>
      </c>
      <c r="M68" s="57">
        <f>SUM(L68:L73)</f>
        <v>812</v>
      </c>
      <c r="N68" s="15">
        <v>195</v>
      </c>
      <c r="O68" s="57">
        <f>SUM(N68:N73)</f>
        <v>922</v>
      </c>
      <c r="P68" s="15">
        <v>201</v>
      </c>
      <c r="Q68" s="57">
        <f>SUM(P68:P73)</f>
        <v>947</v>
      </c>
      <c r="R68" s="15">
        <v>208</v>
      </c>
      <c r="S68" s="57">
        <f>SUM(R68:R73)</f>
        <v>966</v>
      </c>
      <c r="T68" s="15">
        <v>245</v>
      </c>
      <c r="U68" s="57">
        <f>SUM(T68:T73)</f>
        <v>1115</v>
      </c>
      <c r="V68" s="15">
        <v>266</v>
      </c>
      <c r="W68" s="57">
        <f>SUM(V68:V73)</f>
        <v>1194</v>
      </c>
      <c r="X68" s="15">
        <v>275</v>
      </c>
      <c r="Y68" s="57">
        <f>SUM(X68:X73)</f>
        <v>1252</v>
      </c>
      <c r="Z68" s="15">
        <v>292</v>
      </c>
      <c r="AA68" s="57">
        <f>SUM(Z68:Z73)</f>
        <v>1332</v>
      </c>
      <c r="AB68" s="15">
        <v>302</v>
      </c>
      <c r="AC68" s="57">
        <f>SUM(AB68:AB73)</f>
        <v>1385</v>
      </c>
      <c r="AD68" s="15">
        <v>329</v>
      </c>
      <c r="AE68" s="57">
        <f>SUM(AD68:AD73)</f>
        <v>1482</v>
      </c>
      <c r="AF68" s="15">
        <v>342</v>
      </c>
      <c r="AG68" s="57">
        <f>SUM(AF68:AF73)</f>
        <v>1570</v>
      </c>
      <c r="AH68" s="15">
        <v>354</v>
      </c>
      <c r="AI68" s="57">
        <f>SUM(AH68:AH73)</f>
        <v>1599</v>
      </c>
      <c r="AJ68" s="15">
        <v>372</v>
      </c>
      <c r="AK68" s="57">
        <f>SUM(AJ68:AJ73)</f>
        <v>1706</v>
      </c>
      <c r="AL68" s="15">
        <v>428</v>
      </c>
      <c r="AM68" s="57">
        <f>SUM(AL68:AL73)</f>
        <v>1818</v>
      </c>
      <c r="AN68" s="15">
        <v>415</v>
      </c>
      <c r="AO68" s="57">
        <f>SUM(AN68:AN73)</f>
        <v>1747</v>
      </c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14.25" customHeight="1" x14ac:dyDescent="0.3">
      <c r="A69" s="14" t="s">
        <v>90</v>
      </c>
      <c r="B69" s="58"/>
      <c r="C69" s="63"/>
      <c r="D69" s="15">
        <v>34</v>
      </c>
      <c r="E69" s="58"/>
      <c r="F69" s="15">
        <v>38</v>
      </c>
      <c r="G69" s="58"/>
      <c r="H69" s="15">
        <v>38</v>
      </c>
      <c r="I69" s="58"/>
      <c r="J69" s="15">
        <v>38</v>
      </c>
      <c r="K69" s="58"/>
      <c r="L69" s="15">
        <v>38</v>
      </c>
      <c r="M69" s="58"/>
      <c r="N69" s="15">
        <v>58</v>
      </c>
      <c r="O69" s="58"/>
      <c r="P69" s="15">
        <v>58</v>
      </c>
      <c r="Q69" s="58"/>
      <c r="R69" s="15">
        <v>58</v>
      </c>
      <c r="S69" s="58"/>
      <c r="T69" s="15">
        <v>59</v>
      </c>
      <c r="U69" s="58"/>
      <c r="V69" s="15">
        <v>66</v>
      </c>
      <c r="W69" s="58"/>
      <c r="X69" s="15">
        <v>81</v>
      </c>
      <c r="Y69" s="58"/>
      <c r="Z69" s="15">
        <v>84</v>
      </c>
      <c r="AA69" s="58"/>
      <c r="AB69" s="15">
        <v>88</v>
      </c>
      <c r="AC69" s="58"/>
      <c r="AD69" s="15">
        <v>88</v>
      </c>
      <c r="AE69" s="58"/>
      <c r="AF69" s="15">
        <v>90</v>
      </c>
      <c r="AG69" s="58"/>
      <c r="AH69" s="15">
        <v>97</v>
      </c>
      <c r="AI69" s="58"/>
      <c r="AJ69" s="15">
        <v>99</v>
      </c>
      <c r="AK69" s="58"/>
      <c r="AL69" s="15">
        <v>110</v>
      </c>
      <c r="AM69" s="58"/>
      <c r="AN69" s="15">
        <v>86</v>
      </c>
      <c r="AO69" s="58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4.25" customHeight="1" x14ac:dyDescent="0.3">
      <c r="A70" s="14" t="s">
        <v>91</v>
      </c>
      <c r="B70" s="58"/>
      <c r="C70" s="63"/>
      <c r="D70" s="15">
        <v>79.8</v>
      </c>
      <c r="E70" s="58"/>
      <c r="F70" s="15">
        <v>79.645759999999996</v>
      </c>
      <c r="G70" s="58"/>
      <c r="H70" s="15">
        <v>81.09</v>
      </c>
      <c r="I70" s="58"/>
      <c r="J70" s="15">
        <v>92</v>
      </c>
      <c r="K70" s="58"/>
      <c r="L70" s="15">
        <v>111</v>
      </c>
      <c r="M70" s="58"/>
      <c r="N70" s="15">
        <v>111</v>
      </c>
      <c r="O70" s="58"/>
      <c r="P70" s="15">
        <v>117</v>
      </c>
      <c r="Q70" s="58"/>
      <c r="R70" s="15">
        <v>117</v>
      </c>
      <c r="S70" s="58"/>
      <c r="T70" s="15">
        <v>159</v>
      </c>
      <c r="U70" s="58"/>
      <c r="V70" s="15">
        <v>173</v>
      </c>
      <c r="W70" s="58"/>
      <c r="X70" s="15">
        <v>188</v>
      </c>
      <c r="Y70" s="58"/>
      <c r="Z70" s="15">
        <v>207</v>
      </c>
      <c r="AA70" s="58"/>
      <c r="AB70" s="15">
        <v>209</v>
      </c>
      <c r="AC70" s="58"/>
      <c r="AD70" s="15">
        <v>222</v>
      </c>
      <c r="AE70" s="58"/>
      <c r="AF70" s="15">
        <v>222</v>
      </c>
      <c r="AG70" s="58"/>
      <c r="AH70" s="15">
        <v>222</v>
      </c>
      <c r="AI70" s="58"/>
      <c r="AJ70" s="15">
        <v>228</v>
      </c>
      <c r="AK70" s="58"/>
      <c r="AL70" s="15">
        <v>242</v>
      </c>
      <c r="AM70" s="58"/>
      <c r="AN70" s="15">
        <v>226</v>
      </c>
      <c r="AO70" s="58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4.25" customHeight="1" x14ac:dyDescent="0.3">
      <c r="A71" s="14" t="s">
        <v>92</v>
      </c>
      <c r="B71" s="58"/>
      <c r="C71" s="63"/>
      <c r="D71" s="15">
        <v>129</v>
      </c>
      <c r="E71" s="58"/>
      <c r="F71" s="15">
        <v>128.80000000000001</v>
      </c>
      <c r="G71" s="58"/>
      <c r="H71" s="15">
        <v>136.18</v>
      </c>
      <c r="I71" s="58"/>
      <c r="J71" s="15">
        <v>141</v>
      </c>
      <c r="K71" s="58"/>
      <c r="L71" s="15">
        <v>144</v>
      </c>
      <c r="M71" s="58"/>
      <c r="N71" s="15">
        <v>156</v>
      </c>
      <c r="O71" s="58"/>
      <c r="P71" s="15">
        <v>160</v>
      </c>
      <c r="Q71" s="58"/>
      <c r="R71" s="15">
        <v>170</v>
      </c>
      <c r="S71" s="58"/>
      <c r="T71" s="15">
        <v>174</v>
      </c>
      <c r="U71" s="58"/>
      <c r="V71" s="15">
        <v>188</v>
      </c>
      <c r="W71" s="58"/>
      <c r="X71" s="15">
        <v>188</v>
      </c>
      <c r="Y71" s="58"/>
      <c r="Z71" s="15">
        <v>213</v>
      </c>
      <c r="AA71" s="58"/>
      <c r="AB71" s="15">
        <v>230</v>
      </c>
      <c r="AC71" s="58"/>
      <c r="AD71" s="15">
        <v>234</v>
      </c>
      <c r="AE71" s="58"/>
      <c r="AF71" s="15">
        <v>244</v>
      </c>
      <c r="AG71" s="58"/>
      <c r="AH71" s="15">
        <v>272</v>
      </c>
      <c r="AI71" s="58"/>
      <c r="AJ71" s="15">
        <v>280</v>
      </c>
      <c r="AK71" s="58"/>
      <c r="AL71" s="15">
        <v>301</v>
      </c>
      <c r="AM71" s="58"/>
      <c r="AN71" s="15">
        <v>332</v>
      </c>
      <c r="AO71" s="58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4.25" customHeight="1" x14ac:dyDescent="0.3">
      <c r="A72" s="14" t="s">
        <v>93</v>
      </c>
      <c r="B72" s="58"/>
      <c r="C72" s="63"/>
      <c r="D72" s="15">
        <v>173</v>
      </c>
      <c r="E72" s="58"/>
      <c r="F72" s="15">
        <v>173.2</v>
      </c>
      <c r="G72" s="58"/>
      <c r="H72" s="15">
        <v>201.54499999999999</v>
      </c>
      <c r="I72" s="58"/>
      <c r="J72" s="15">
        <v>232.3</v>
      </c>
      <c r="K72" s="58"/>
      <c r="L72" s="15">
        <v>240</v>
      </c>
      <c r="M72" s="58"/>
      <c r="N72" s="15">
        <v>289</v>
      </c>
      <c r="O72" s="58"/>
      <c r="P72" s="15">
        <v>295</v>
      </c>
      <c r="Q72" s="58"/>
      <c r="R72" s="15">
        <v>297</v>
      </c>
      <c r="S72" s="58"/>
      <c r="T72" s="15">
        <v>338</v>
      </c>
      <c r="U72" s="58"/>
      <c r="V72" s="15">
        <v>350</v>
      </c>
      <c r="W72" s="58"/>
      <c r="X72" s="15">
        <v>362</v>
      </c>
      <c r="Y72" s="58"/>
      <c r="Z72" s="15">
        <v>366</v>
      </c>
      <c r="AA72" s="58"/>
      <c r="AB72" s="15">
        <v>376</v>
      </c>
      <c r="AC72" s="58"/>
      <c r="AD72" s="15">
        <v>404</v>
      </c>
      <c r="AE72" s="58"/>
      <c r="AF72" s="15">
        <v>457</v>
      </c>
      <c r="AG72" s="58"/>
      <c r="AH72" s="15">
        <v>468</v>
      </c>
      <c r="AI72" s="58"/>
      <c r="AJ72" s="15">
        <v>488</v>
      </c>
      <c r="AK72" s="58"/>
      <c r="AL72" s="15">
        <v>496</v>
      </c>
      <c r="AM72" s="58"/>
      <c r="AN72" s="15">
        <v>455</v>
      </c>
      <c r="AO72" s="58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4.25" customHeight="1" x14ac:dyDescent="0.3">
      <c r="A73" s="14" t="s">
        <v>94</v>
      </c>
      <c r="B73" s="60"/>
      <c r="C73" s="64"/>
      <c r="D73" s="15">
        <v>43.2</v>
      </c>
      <c r="E73" s="60"/>
      <c r="F73" s="15">
        <v>42.8</v>
      </c>
      <c r="G73" s="60"/>
      <c r="H73" s="15">
        <v>80.635000000000005</v>
      </c>
      <c r="I73" s="60"/>
      <c r="J73" s="15">
        <v>91</v>
      </c>
      <c r="K73" s="60"/>
      <c r="L73" s="15">
        <v>94</v>
      </c>
      <c r="M73" s="60"/>
      <c r="N73" s="15">
        <v>113</v>
      </c>
      <c r="O73" s="60"/>
      <c r="P73" s="15">
        <v>116</v>
      </c>
      <c r="Q73" s="60"/>
      <c r="R73" s="15">
        <v>116</v>
      </c>
      <c r="S73" s="60"/>
      <c r="T73" s="15">
        <v>140</v>
      </c>
      <c r="U73" s="60"/>
      <c r="V73" s="15">
        <v>151</v>
      </c>
      <c r="W73" s="60"/>
      <c r="X73" s="15">
        <v>158</v>
      </c>
      <c r="Y73" s="60"/>
      <c r="Z73" s="15">
        <v>170</v>
      </c>
      <c r="AA73" s="60"/>
      <c r="AB73" s="15">
        <v>180</v>
      </c>
      <c r="AC73" s="60"/>
      <c r="AD73" s="15">
        <v>205</v>
      </c>
      <c r="AE73" s="60"/>
      <c r="AF73" s="15">
        <v>215</v>
      </c>
      <c r="AG73" s="60"/>
      <c r="AH73" s="15">
        <v>186</v>
      </c>
      <c r="AI73" s="60"/>
      <c r="AJ73" s="15">
        <v>239</v>
      </c>
      <c r="AK73" s="60"/>
      <c r="AL73" s="15">
        <v>241</v>
      </c>
      <c r="AM73" s="60"/>
      <c r="AN73" s="15">
        <v>233</v>
      </c>
      <c r="AO73" s="60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4.25" customHeight="1" x14ac:dyDescent="0.3">
      <c r="A74" s="14" t="s">
        <v>95</v>
      </c>
      <c r="B74" s="57" t="s">
        <v>96</v>
      </c>
      <c r="C74" s="62">
        <v>384</v>
      </c>
      <c r="D74" s="15">
        <v>13</v>
      </c>
      <c r="E74" s="57">
        <f>SUM(D74:D81)</f>
        <v>412.59999999999997</v>
      </c>
      <c r="F74" s="15">
        <v>14</v>
      </c>
      <c r="G74" s="57">
        <f>SUM(F74:F81)</f>
        <v>413.59999999999997</v>
      </c>
      <c r="H74" s="15">
        <v>31.605</v>
      </c>
      <c r="I74" s="57">
        <f>SUM(H74:H81)</f>
        <v>508.875</v>
      </c>
      <c r="J74" s="15">
        <v>32</v>
      </c>
      <c r="K74" s="57">
        <f>SUM(J74:J81)</f>
        <v>572.80000000000007</v>
      </c>
      <c r="L74" s="15">
        <v>37</v>
      </c>
      <c r="M74" s="57">
        <f>SUM(L74:L81)</f>
        <v>638</v>
      </c>
      <c r="N74" s="15">
        <v>58</v>
      </c>
      <c r="O74" s="57">
        <f>SUM(N74:N81)</f>
        <v>705</v>
      </c>
      <c r="P74" s="15">
        <v>61</v>
      </c>
      <c r="Q74" s="57">
        <f>SUM(P74:P81)</f>
        <v>728</v>
      </c>
      <c r="R74" s="15">
        <v>99</v>
      </c>
      <c r="S74" s="57">
        <f>SUM(R74:R81)</f>
        <v>806</v>
      </c>
      <c r="T74" s="15">
        <v>114</v>
      </c>
      <c r="U74" s="57">
        <f>SUM(T74:T81)</f>
        <v>904</v>
      </c>
      <c r="V74" s="15">
        <v>155</v>
      </c>
      <c r="W74" s="57">
        <f>SUM(V74:V81)</f>
        <v>997</v>
      </c>
      <c r="X74" s="15">
        <v>177</v>
      </c>
      <c r="Y74" s="57">
        <f>SUM(X74:X81)</f>
        <v>1113</v>
      </c>
      <c r="Z74" s="15">
        <v>250</v>
      </c>
      <c r="AA74" s="57">
        <f>SUM(Z74:Z81)</f>
        <v>1275</v>
      </c>
      <c r="AB74" s="15">
        <v>301</v>
      </c>
      <c r="AC74" s="57">
        <f>SUM(AB74:AB81)</f>
        <v>1378</v>
      </c>
      <c r="AD74" s="15">
        <v>349</v>
      </c>
      <c r="AE74" s="57">
        <f>SUM(AD74:AD81)</f>
        <v>1466</v>
      </c>
      <c r="AF74" s="15">
        <v>363</v>
      </c>
      <c r="AG74" s="57">
        <f>SUM(AF74:AF81)</f>
        <v>1581</v>
      </c>
      <c r="AH74" s="15">
        <v>363</v>
      </c>
      <c r="AI74" s="57">
        <f>SUM(AH74:AH81)</f>
        <v>1677</v>
      </c>
      <c r="AJ74" s="15">
        <v>355</v>
      </c>
      <c r="AK74" s="57">
        <f>SUM(AJ74:AJ81)</f>
        <v>1684</v>
      </c>
      <c r="AL74" s="15">
        <v>367</v>
      </c>
      <c r="AM74" s="57">
        <f>SUM(AL74:AL81)</f>
        <v>1769</v>
      </c>
      <c r="AN74" s="15">
        <v>378</v>
      </c>
      <c r="AO74" s="57">
        <f>SUM(AN74:AN81)</f>
        <v>1979</v>
      </c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4.25" customHeight="1" x14ac:dyDescent="0.3">
      <c r="A75" s="14" t="s">
        <v>97</v>
      </c>
      <c r="B75" s="58"/>
      <c r="C75" s="63"/>
      <c r="D75" s="15"/>
      <c r="E75" s="58"/>
      <c r="F75" s="15"/>
      <c r="G75" s="58"/>
      <c r="H75" s="15"/>
      <c r="I75" s="58"/>
      <c r="J75" s="15"/>
      <c r="K75" s="58"/>
      <c r="L75" s="15"/>
      <c r="M75" s="58"/>
      <c r="N75" s="15"/>
      <c r="O75" s="58"/>
      <c r="P75" s="15"/>
      <c r="Q75" s="58"/>
      <c r="R75" s="15"/>
      <c r="S75" s="58"/>
      <c r="T75" s="15"/>
      <c r="U75" s="58"/>
      <c r="V75" s="15"/>
      <c r="W75" s="58"/>
      <c r="X75" s="15"/>
      <c r="Y75" s="58"/>
      <c r="Z75" s="15"/>
      <c r="AA75" s="58"/>
      <c r="AB75" s="15"/>
      <c r="AC75" s="58"/>
      <c r="AD75" s="15"/>
      <c r="AE75" s="58"/>
      <c r="AF75" s="15"/>
      <c r="AG75" s="58"/>
      <c r="AH75" s="15">
        <v>0</v>
      </c>
      <c r="AI75" s="58"/>
      <c r="AJ75" s="15">
        <v>51</v>
      </c>
      <c r="AK75" s="58"/>
      <c r="AL75" s="15">
        <v>0</v>
      </c>
      <c r="AM75" s="58"/>
      <c r="AN75" s="15">
        <v>2</v>
      </c>
      <c r="AO75" s="58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4.25" customHeight="1" x14ac:dyDescent="0.3">
      <c r="A76" s="14" t="s">
        <v>98</v>
      </c>
      <c r="B76" s="58"/>
      <c r="C76" s="63"/>
      <c r="D76" s="15">
        <v>147.19999999999999</v>
      </c>
      <c r="E76" s="58"/>
      <c r="F76" s="15">
        <v>147.19999999999999</v>
      </c>
      <c r="G76" s="58"/>
      <c r="H76" s="15">
        <v>201.03</v>
      </c>
      <c r="I76" s="58"/>
      <c r="J76" s="15">
        <v>250.6</v>
      </c>
      <c r="K76" s="58"/>
      <c r="L76" s="15">
        <v>251</v>
      </c>
      <c r="M76" s="58"/>
      <c r="N76" s="15">
        <v>246</v>
      </c>
      <c r="O76" s="58"/>
      <c r="P76" s="15">
        <v>250</v>
      </c>
      <c r="Q76" s="58"/>
      <c r="R76" s="15">
        <v>262</v>
      </c>
      <c r="S76" s="58"/>
      <c r="T76" s="15">
        <v>262</v>
      </c>
      <c r="U76" s="58"/>
      <c r="V76" s="15">
        <v>262</v>
      </c>
      <c r="W76" s="58"/>
      <c r="X76" s="15">
        <v>268</v>
      </c>
      <c r="Y76" s="58"/>
      <c r="Z76" s="15">
        <v>280</v>
      </c>
      <c r="AA76" s="58"/>
      <c r="AB76" s="15">
        <v>280</v>
      </c>
      <c r="AC76" s="58"/>
      <c r="AD76" s="15">
        <v>287</v>
      </c>
      <c r="AE76" s="58"/>
      <c r="AF76" s="15">
        <v>294</v>
      </c>
      <c r="AG76" s="58"/>
      <c r="AH76" s="15">
        <v>346</v>
      </c>
      <c r="AI76" s="58"/>
      <c r="AJ76" s="15">
        <v>298</v>
      </c>
      <c r="AK76" s="58"/>
      <c r="AL76" s="15">
        <v>366</v>
      </c>
      <c r="AM76" s="58"/>
      <c r="AN76" s="15">
        <v>397</v>
      </c>
      <c r="AO76" s="58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4.25" customHeight="1" x14ac:dyDescent="0.3">
      <c r="A77" s="16" t="s">
        <v>99</v>
      </c>
      <c r="B77" s="58"/>
      <c r="C77" s="63"/>
      <c r="D77" s="15">
        <v>6.6</v>
      </c>
      <c r="E77" s="58"/>
      <c r="F77" s="15">
        <v>6.6</v>
      </c>
      <c r="G77" s="58"/>
      <c r="H77" s="15">
        <v>14</v>
      </c>
      <c r="I77" s="58"/>
      <c r="J77" s="15">
        <v>20</v>
      </c>
      <c r="K77" s="58"/>
      <c r="L77" s="15">
        <v>30</v>
      </c>
      <c r="M77" s="58"/>
      <c r="N77" s="15">
        <v>55</v>
      </c>
      <c r="O77" s="58"/>
      <c r="P77" s="15">
        <v>55</v>
      </c>
      <c r="Q77" s="58"/>
      <c r="R77" s="15">
        <v>55</v>
      </c>
      <c r="S77" s="58"/>
      <c r="T77" s="15">
        <v>106</v>
      </c>
      <c r="U77" s="58"/>
      <c r="V77" s="15">
        <v>140</v>
      </c>
      <c r="W77" s="58"/>
      <c r="X77" s="15">
        <v>151</v>
      </c>
      <c r="Y77" s="58"/>
      <c r="Z77" s="15">
        <v>167</v>
      </c>
      <c r="AA77" s="58"/>
      <c r="AB77" s="15">
        <v>182</v>
      </c>
      <c r="AC77" s="58"/>
      <c r="AD77" s="15">
        <v>189</v>
      </c>
      <c r="AE77" s="58"/>
      <c r="AF77" s="15">
        <v>189</v>
      </c>
      <c r="AG77" s="58"/>
      <c r="AH77" s="15">
        <v>184</v>
      </c>
      <c r="AI77" s="58"/>
      <c r="AJ77" s="15">
        <v>186</v>
      </c>
      <c r="AK77" s="58"/>
      <c r="AL77" s="15">
        <v>196</v>
      </c>
      <c r="AM77" s="58"/>
      <c r="AN77" s="15">
        <v>229</v>
      </c>
      <c r="AO77" s="58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4.25" customHeight="1" x14ac:dyDescent="0.3">
      <c r="A78" s="14" t="s">
        <v>100</v>
      </c>
      <c r="B78" s="58"/>
      <c r="C78" s="63"/>
      <c r="D78" s="15"/>
      <c r="E78" s="58"/>
      <c r="F78" s="15"/>
      <c r="G78" s="58"/>
      <c r="H78" s="15"/>
      <c r="I78" s="58"/>
      <c r="J78" s="15"/>
      <c r="K78" s="58"/>
      <c r="L78" s="15"/>
      <c r="M78" s="58"/>
      <c r="N78" s="15"/>
      <c r="O78" s="58"/>
      <c r="P78" s="15"/>
      <c r="Q78" s="58"/>
      <c r="R78" s="15"/>
      <c r="S78" s="58"/>
      <c r="T78" s="15"/>
      <c r="U78" s="58"/>
      <c r="V78" s="15"/>
      <c r="W78" s="58"/>
      <c r="X78" s="15"/>
      <c r="Y78" s="58"/>
      <c r="Z78" s="15"/>
      <c r="AA78" s="58"/>
      <c r="AB78" s="15"/>
      <c r="AC78" s="58"/>
      <c r="AD78" s="15"/>
      <c r="AE78" s="58"/>
      <c r="AF78" s="15"/>
      <c r="AG78" s="58"/>
      <c r="AH78" s="15">
        <v>0</v>
      </c>
      <c r="AI78" s="58"/>
      <c r="AJ78" s="15">
        <v>0</v>
      </c>
      <c r="AK78" s="58"/>
      <c r="AL78" s="15">
        <v>0</v>
      </c>
      <c r="AM78" s="58"/>
      <c r="AN78" s="15">
        <v>0</v>
      </c>
      <c r="AO78" s="58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4.25" customHeight="1" x14ac:dyDescent="0.3">
      <c r="A79" s="14" t="s">
        <v>101</v>
      </c>
      <c r="B79" s="58"/>
      <c r="C79" s="63"/>
      <c r="D79" s="15"/>
      <c r="E79" s="58"/>
      <c r="F79" s="15"/>
      <c r="G79" s="58"/>
      <c r="H79" s="15"/>
      <c r="I79" s="58"/>
      <c r="J79" s="15"/>
      <c r="K79" s="58"/>
      <c r="L79" s="15"/>
      <c r="M79" s="58"/>
      <c r="N79" s="15"/>
      <c r="O79" s="58"/>
      <c r="P79" s="15"/>
      <c r="Q79" s="58"/>
      <c r="R79" s="15"/>
      <c r="S79" s="58"/>
      <c r="T79" s="15"/>
      <c r="U79" s="58"/>
      <c r="V79" s="15"/>
      <c r="W79" s="58"/>
      <c r="X79" s="15"/>
      <c r="Y79" s="58"/>
      <c r="Z79" s="15"/>
      <c r="AA79" s="58"/>
      <c r="AB79" s="15"/>
      <c r="AC79" s="58"/>
      <c r="AD79" s="15"/>
      <c r="AE79" s="58"/>
      <c r="AF79" s="15"/>
      <c r="AG79" s="58"/>
      <c r="AH79" s="15">
        <v>13</v>
      </c>
      <c r="AI79" s="58"/>
      <c r="AJ79" s="15">
        <v>4</v>
      </c>
      <c r="AK79" s="58"/>
      <c r="AL79" s="15">
        <v>6</v>
      </c>
      <c r="AM79" s="58"/>
      <c r="AN79" s="15">
        <v>6</v>
      </c>
      <c r="AO79" s="58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4.25" customHeight="1" x14ac:dyDescent="0.3">
      <c r="A80" s="16" t="s">
        <v>102</v>
      </c>
      <c r="B80" s="58"/>
      <c r="C80" s="63"/>
      <c r="D80" s="15">
        <v>190</v>
      </c>
      <c r="E80" s="58"/>
      <c r="F80" s="15">
        <v>190</v>
      </c>
      <c r="G80" s="58"/>
      <c r="H80" s="15">
        <v>206.12</v>
      </c>
      <c r="I80" s="58"/>
      <c r="J80" s="15">
        <v>205.8</v>
      </c>
      <c r="K80" s="58"/>
      <c r="L80" s="15">
        <v>212</v>
      </c>
      <c r="M80" s="58"/>
      <c r="N80" s="15">
        <v>220</v>
      </c>
      <c r="O80" s="58"/>
      <c r="P80" s="15">
        <v>220</v>
      </c>
      <c r="Q80" s="58"/>
      <c r="R80" s="15">
        <v>230</v>
      </c>
      <c r="S80" s="58"/>
      <c r="T80" s="15">
        <v>233</v>
      </c>
      <c r="U80" s="58"/>
      <c r="V80" s="15">
        <v>233</v>
      </c>
      <c r="W80" s="58"/>
      <c r="X80" s="15">
        <v>233</v>
      </c>
      <c r="Y80" s="58"/>
      <c r="Z80" s="15">
        <v>257</v>
      </c>
      <c r="AA80" s="58"/>
      <c r="AB80" s="15">
        <v>260</v>
      </c>
      <c r="AC80" s="58"/>
      <c r="AD80" s="15">
        <v>265</v>
      </c>
      <c r="AE80" s="58"/>
      <c r="AF80" s="15">
        <v>265</v>
      </c>
      <c r="AG80" s="58"/>
      <c r="AH80" s="15">
        <v>271</v>
      </c>
      <c r="AI80" s="58"/>
      <c r="AJ80" s="15">
        <v>267</v>
      </c>
      <c r="AK80" s="58"/>
      <c r="AL80" s="15">
        <v>278</v>
      </c>
      <c r="AM80" s="58"/>
      <c r="AN80" s="15">
        <v>302</v>
      </c>
      <c r="AO80" s="58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4.25" customHeight="1" x14ac:dyDescent="0.3">
      <c r="A81" s="16" t="s">
        <v>103</v>
      </c>
      <c r="B81" s="60"/>
      <c r="C81" s="64"/>
      <c r="D81" s="15">
        <v>55.8</v>
      </c>
      <c r="E81" s="60"/>
      <c r="F81" s="15">
        <v>55.8</v>
      </c>
      <c r="G81" s="60"/>
      <c r="H81" s="15">
        <v>56.120000000000005</v>
      </c>
      <c r="I81" s="60"/>
      <c r="J81" s="15">
        <v>64.400000000000006</v>
      </c>
      <c r="K81" s="60"/>
      <c r="L81" s="15">
        <v>108</v>
      </c>
      <c r="M81" s="60"/>
      <c r="N81" s="15">
        <v>126</v>
      </c>
      <c r="O81" s="60"/>
      <c r="P81" s="15">
        <v>142</v>
      </c>
      <c r="Q81" s="60"/>
      <c r="R81" s="15">
        <v>160</v>
      </c>
      <c r="S81" s="60"/>
      <c r="T81" s="15">
        <v>189</v>
      </c>
      <c r="U81" s="60"/>
      <c r="V81" s="15">
        <v>207</v>
      </c>
      <c r="W81" s="60"/>
      <c r="X81" s="15">
        <v>284</v>
      </c>
      <c r="Y81" s="60"/>
      <c r="Z81" s="15">
        <v>321</v>
      </c>
      <c r="AA81" s="60"/>
      <c r="AB81" s="15">
        <v>355</v>
      </c>
      <c r="AC81" s="60"/>
      <c r="AD81" s="15">
        <v>376</v>
      </c>
      <c r="AE81" s="60"/>
      <c r="AF81" s="15">
        <v>470</v>
      </c>
      <c r="AG81" s="60"/>
      <c r="AH81" s="15">
        <v>500</v>
      </c>
      <c r="AI81" s="60"/>
      <c r="AJ81" s="15">
        <v>523</v>
      </c>
      <c r="AK81" s="60"/>
      <c r="AL81" s="15">
        <v>556</v>
      </c>
      <c r="AM81" s="60"/>
      <c r="AN81" s="15">
        <v>665</v>
      </c>
      <c r="AO81" s="60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4.25" customHeight="1" x14ac:dyDescent="0.3">
      <c r="A82" s="16" t="s">
        <v>104</v>
      </c>
      <c r="B82" s="57" t="s">
        <v>105</v>
      </c>
      <c r="C82" s="62">
        <v>525</v>
      </c>
      <c r="D82" s="15">
        <v>23</v>
      </c>
      <c r="E82" s="57">
        <f>SUM(D82:D90)</f>
        <v>649.79999999999995</v>
      </c>
      <c r="F82" s="15">
        <v>24.4</v>
      </c>
      <c r="G82" s="57">
        <f>SUM(F82:F90)</f>
        <v>650</v>
      </c>
      <c r="H82" s="15">
        <v>51</v>
      </c>
      <c r="I82" s="57">
        <f>SUM(H82:H90)</f>
        <v>777.44999999999982</v>
      </c>
      <c r="J82" s="15">
        <v>52.3</v>
      </c>
      <c r="K82" s="57">
        <f>SUM(J82:J90)</f>
        <v>837.3</v>
      </c>
      <c r="L82" s="15">
        <v>52</v>
      </c>
      <c r="M82" s="57">
        <f>SUM(L82:L90)</f>
        <v>877</v>
      </c>
      <c r="N82" s="15">
        <v>53</v>
      </c>
      <c r="O82" s="57">
        <f>SUM(N82:N90)</f>
        <v>902</v>
      </c>
      <c r="P82" s="15">
        <v>79</v>
      </c>
      <c r="Q82" s="57">
        <f>SUM(P82:P90)</f>
        <v>996</v>
      </c>
      <c r="R82" s="15">
        <v>79</v>
      </c>
      <c r="S82" s="57">
        <f>SUM(R82:R90)</f>
        <v>1089</v>
      </c>
      <c r="T82" s="15">
        <v>85</v>
      </c>
      <c r="U82" s="57">
        <f>SUM(T82:T90)</f>
        <v>1176</v>
      </c>
      <c r="V82" s="15">
        <v>87</v>
      </c>
      <c r="W82" s="57">
        <f>SUM(V82:V90)</f>
        <v>1264</v>
      </c>
      <c r="X82" s="15">
        <v>91</v>
      </c>
      <c r="Y82" s="57">
        <f>SUM(X82:X90)</f>
        <v>1465</v>
      </c>
      <c r="Z82" s="15">
        <v>97</v>
      </c>
      <c r="AA82" s="57">
        <f>SUM(Z82:Z90)</f>
        <v>1618</v>
      </c>
      <c r="AB82" s="15">
        <v>130</v>
      </c>
      <c r="AC82" s="57">
        <f>SUM(AB82:AB90)</f>
        <v>1828</v>
      </c>
      <c r="AD82" s="15">
        <v>166</v>
      </c>
      <c r="AE82" s="57">
        <f>SUM(AD82:AD90)</f>
        <v>1962</v>
      </c>
      <c r="AF82" s="15">
        <v>167</v>
      </c>
      <c r="AG82" s="57">
        <f>SUM(AF82:AF90)</f>
        <v>2051</v>
      </c>
      <c r="AH82" s="15">
        <v>207</v>
      </c>
      <c r="AI82" s="57">
        <f>SUM(AH82:AH90)</f>
        <v>2369</v>
      </c>
      <c r="AJ82" s="15">
        <v>204</v>
      </c>
      <c r="AK82" s="57">
        <f>SUM(AJ82:AJ90)</f>
        <v>2534</v>
      </c>
      <c r="AL82" s="15">
        <v>203</v>
      </c>
      <c r="AM82" s="57">
        <f>SUM(AL82:AL90)</f>
        <v>2721</v>
      </c>
      <c r="AN82" s="15">
        <v>220</v>
      </c>
      <c r="AO82" s="57">
        <f>SUM(AN82:AN90)</f>
        <v>2870</v>
      </c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4.25" customHeight="1" x14ac:dyDescent="0.3">
      <c r="A83" s="16" t="s">
        <v>106</v>
      </c>
      <c r="B83" s="58"/>
      <c r="C83" s="63"/>
      <c r="D83" s="15">
        <v>19</v>
      </c>
      <c r="E83" s="58"/>
      <c r="F83" s="15">
        <v>18.600000000000001</v>
      </c>
      <c r="G83" s="58"/>
      <c r="H83" s="15">
        <v>19</v>
      </c>
      <c r="I83" s="58"/>
      <c r="J83" s="15">
        <v>17</v>
      </c>
      <c r="K83" s="58"/>
      <c r="L83" s="15">
        <v>25</v>
      </c>
      <c r="M83" s="58"/>
      <c r="N83" s="15">
        <v>27</v>
      </c>
      <c r="O83" s="58"/>
      <c r="P83" s="15">
        <v>27</v>
      </c>
      <c r="Q83" s="58"/>
      <c r="R83" s="15">
        <v>28</v>
      </c>
      <c r="S83" s="58"/>
      <c r="T83" s="15">
        <v>30</v>
      </c>
      <c r="U83" s="58"/>
      <c r="V83" s="15">
        <v>54</v>
      </c>
      <c r="W83" s="58"/>
      <c r="X83" s="15">
        <v>60</v>
      </c>
      <c r="Y83" s="58"/>
      <c r="Z83" s="15">
        <v>72</v>
      </c>
      <c r="AA83" s="58"/>
      <c r="AB83" s="15">
        <v>82</v>
      </c>
      <c r="AC83" s="58"/>
      <c r="AD83" s="15">
        <v>88</v>
      </c>
      <c r="AE83" s="58"/>
      <c r="AF83" s="15">
        <v>88</v>
      </c>
      <c r="AG83" s="58"/>
      <c r="AH83" s="15">
        <v>100</v>
      </c>
      <c r="AI83" s="58"/>
      <c r="AJ83" s="15">
        <v>106</v>
      </c>
      <c r="AK83" s="58"/>
      <c r="AL83" s="15">
        <v>106</v>
      </c>
      <c r="AM83" s="58"/>
      <c r="AN83" s="15">
        <v>121</v>
      </c>
      <c r="AO83" s="58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4.25" customHeight="1" x14ac:dyDescent="0.3">
      <c r="A84" s="16" t="s">
        <v>107</v>
      </c>
      <c r="B84" s="58"/>
      <c r="C84" s="63"/>
      <c r="D84" s="15">
        <v>182</v>
      </c>
      <c r="E84" s="58"/>
      <c r="F84" s="15">
        <v>181.6</v>
      </c>
      <c r="G84" s="58"/>
      <c r="H84" s="15">
        <v>188.755</v>
      </c>
      <c r="I84" s="58"/>
      <c r="J84" s="15">
        <v>209.4</v>
      </c>
      <c r="K84" s="58"/>
      <c r="L84" s="15">
        <v>213</v>
      </c>
      <c r="M84" s="58"/>
      <c r="N84" s="15">
        <v>213</v>
      </c>
      <c r="O84" s="58"/>
      <c r="P84" s="15">
        <v>222</v>
      </c>
      <c r="Q84" s="58"/>
      <c r="R84" s="15">
        <v>222</v>
      </c>
      <c r="S84" s="58"/>
      <c r="T84" s="15">
        <v>244</v>
      </c>
      <c r="U84" s="58"/>
      <c r="V84" s="15">
        <v>262</v>
      </c>
      <c r="W84" s="58"/>
      <c r="X84" s="15">
        <v>299</v>
      </c>
      <c r="Y84" s="58"/>
      <c r="Z84" s="15">
        <v>318</v>
      </c>
      <c r="AA84" s="58"/>
      <c r="AB84" s="15">
        <v>335</v>
      </c>
      <c r="AC84" s="58"/>
      <c r="AD84" s="15">
        <v>347</v>
      </c>
      <c r="AE84" s="58"/>
      <c r="AF84" s="15">
        <v>354</v>
      </c>
      <c r="AG84" s="58"/>
      <c r="AH84" s="15">
        <v>416</v>
      </c>
      <c r="AI84" s="58"/>
      <c r="AJ84" s="15">
        <v>451</v>
      </c>
      <c r="AK84" s="58"/>
      <c r="AL84" s="15">
        <v>491</v>
      </c>
      <c r="AM84" s="58"/>
      <c r="AN84" s="15">
        <v>532</v>
      </c>
      <c r="AO84" s="58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4.25" customHeight="1" x14ac:dyDescent="0.3">
      <c r="A85" s="16" t="s">
        <v>108</v>
      </c>
      <c r="B85" s="58"/>
      <c r="C85" s="63"/>
      <c r="D85" s="15">
        <v>16</v>
      </c>
      <c r="E85" s="58"/>
      <c r="F85" s="15">
        <v>16</v>
      </c>
      <c r="G85" s="58"/>
      <c r="H85" s="15">
        <v>19.03</v>
      </c>
      <c r="I85" s="58"/>
      <c r="J85" s="15">
        <v>28</v>
      </c>
      <c r="K85" s="58"/>
      <c r="L85" s="15">
        <v>30</v>
      </c>
      <c r="M85" s="58"/>
      <c r="N85" s="15">
        <v>30</v>
      </c>
      <c r="O85" s="58"/>
      <c r="P85" s="15">
        <v>30</v>
      </c>
      <c r="Q85" s="58"/>
      <c r="R85" s="15">
        <v>58</v>
      </c>
      <c r="S85" s="58"/>
      <c r="T85" s="15">
        <v>60</v>
      </c>
      <c r="U85" s="58"/>
      <c r="V85" s="15">
        <v>62</v>
      </c>
      <c r="W85" s="58"/>
      <c r="X85" s="15">
        <v>70</v>
      </c>
      <c r="Y85" s="58"/>
      <c r="Z85" s="15">
        <v>84</v>
      </c>
      <c r="AA85" s="58"/>
      <c r="AB85" s="15">
        <v>100</v>
      </c>
      <c r="AC85" s="58"/>
      <c r="AD85" s="15">
        <v>96</v>
      </c>
      <c r="AE85" s="58"/>
      <c r="AF85" s="15">
        <v>104</v>
      </c>
      <c r="AG85" s="58"/>
      <c r="AH85" s="15">
        <v>121</v>
      </c>
      <c r="AI85" s="58"/>
      <c r="AJ85" s="15">
        <v>138</v>
      </c>
      <c r="AK85" s="58"/>
      <c r="AL85" s="15">
        <v>162</v>
      </c>
      <c r="AM85" s="58"/>
      <c r="AN85" s="15">
        <v>152</v>
      </c>
      <c r="AO85" s="58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</row>
    <row r="86" spans="1:62" ht="14.25" customHeight="1" x14ac:dyDescent="0.3">
      <c r="A86" s="16" t="s">
        <v>109</v>
      </c>
      <c r="B86" s="58"/>
      <c r="C86" s="63"/>
      <c r="D86" s="15">
        <v>129</v>
      </c>
      <c r="E86" s="58"/>
      <c r="F86" s="15">
        <v>129</v>
      </c>
      <c r="G86" s="58"/>
      <c r="H86" s="15">
        <v>174.03</v>
      </c>
      <c r="I86" s="58"/>
      <c r="J86" s="15">
        <v>181.6</v>
      </c>
      <c r="K86" s="58"/>
      <c r="L86" s="15">
        <v>194</v>
      </c>
      <c r="M86" s="58"/>
      <c r="N86" s="15">
        <v>194</v>
      </c>
      <c r="O86" s="58"/>
      <c r="P86" s="15">
        <v>212</v>
      </c>
      <c r="Q86" s="58"/>
      <c r="R86" s="15">
        <v>221</v>
      </c>
      <c r="S86" s="58"/>
      <c r="T86" s="15">
        <v>252</v>
      </c>
      <c r="U86" s="58"/>
      <c r="V86" s="15">
        <v>252</v>
      </c>
      <c r="W86" s="58"/>
      <c r="X86" s="15">
        <v>269</v>
      </c>
      <c r="Y86" s="58"/>
      <c r="Z86" s="15">
        <v>298</v>
      </c>
      <c r="AA86" s="58"/>
      <c r="AB86" s="15">
        <v>326</v>
      </c>
      <c r="AC86" s="58"/>
      <c r="AD86" s="15">
        <v>368</v>
      </c>
      <c r="AE86" s="58"/>
      <c r="AF86" s="15">
        <v>395</v>
      </c>
      <c r="AG86" s="58"/>
      <c r="AH86" s="15">
        <v>419</v>
      </c>
      <c r="AI86" s="58"/>
      <c r="AJ86" s="15">
        <v>450</v>
      </c>
      <c r="AK86" s="58"/>
      <c r="AL86" s="15">
        <v>459</v>
      </c>
      <c r="AM86" s="58"/>
      <c r="AN86" s="15">
        <v>536</v>
      </c>
      <c r="AO86" s="58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</row>
    <row r="87" spans="1:62" ht="14.25" customHeight="1" x14ac:dyDescent="0.3">
      <c r="A87" s="16" t="s">
        <v>110</v>
      </c>
      <c r="B87" s="58"/>
      <c r="C87" s="63"/>
      <c r="D87" s="15">
        <v>82.6</v>
      </c>
      <c r="E87" s="58"/>
      <c r="F87" s="15">
        <v>83.2</v>
      </c>
      <c r="G87" s="58"/>
      <c r="H87" s="15">
        <v>96.03</v>
      </c>
      <c r="I87" s="58"/>
      <c r="J87" s="15">
        <v>109</v>
      </c>
      <c r="K87" s="58"/>
      <c r="L87" s="15">
        <v>109</v>
      </c>
      <c r="M87" s="58"/>
      <c r="N87" s="15">
        <v>109</v>
      </c>
      <c r="O87" s="58"/>
      <c r="P87" s="15">
        <v>115</v>
      </c>
      <c r="Q87" s="58"/>
      <c r="R87" s="15">
        <v>145</v>
      </c>
      <c r="S87" s="58"/>
      <c r="T87" s="15">
        <v>145</v>
      </c>
      <c r="U87" s="58"/>
      <c r="V87" s="15">
        <v>183</v>
      </c>
      <c r="W87" s="58"/>
      <c r="X87" s="15">
        <v>272</v>
      </c>
      <c r="Y87" s="58"/>
      <c r="Z87" s="15">
        <v>303</v>
      </c>
      <c r="AA87" s="58"/>
      <c r="AB87" s="15">
        <v>388</v>
      </c>
      <c r="AC87" s="58"/>
      <c r="AD87" s="15">
        <v>408</v>
      </c>
      <c r="AE87" s="58"/>
      <c r="AF87" s="15">
        <v>422</v>
      </c>
      <c r="AG87" s="58"/>
      <c r="AH87" s="15">
        <v>503</v>
      </c>
      <c r="AI87" s="58"/>
      <c r="AJ87" s="15">
        <v>524</v>
      </c>
      <c r="AK87" s="58"/>
      <c r="AL87" s="15">
        <v>528</v>
      </c>
      <c r="AM87" s="58"/>
      <c r="AN87" s="15">
        <v>530</v>
      </c>
      <c r="AO87" s="58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8" spans="1:62" ht="14.25" customHeight="1" x14ac:dyDescent="0.3">
      <c r="A88" s="16" t="s">
        <v>111</v>
      </c>
      <c r="B88" s="58"/>
      <c r="C88" s="63"/>
      <c r="D88" s="15">
        <v>52</v>
      </c>
      <c r="E88" s="58"/>
      <c r="F88" s="15">
        <v>51.6</v>
      </c>
      <c r="G88" s="58"/>
      <c r="H88" s="15">
        <v>81.03</v>
      </c>
      <c r="I88" s="58"/>
      <c r="J88" s="15">
        <v>82</v>
      </c>
      <c r="K88" s="58"/>
      <c r="L88" s="15">
        <v>96</v>
      </c>
      <c r="M88" s="58"/>
      <c r="N88" s="15">
        <v>118</v>
      </c>
      <c r="O88" s="58"/>
      <c r="P88" s="15">
        <v>140</v>
      </c>
      <c r="Q88" s="58"/>
      <c r="R88" s="15">
        <v>144</v>
      </c>
      <c r="S88" s="58"/>
      <c r="T88" s="15">
        <v>149</v>
      </c>
      <c r="U88" s="58"/>
      <c r="V88" s="15">
        <v>153</v>
      </c>
      <c r="W88" s="58"/>
      <c r="X88" s="15">
        <v>168</v>
      </c>
      <c r="Y88" s="58"/>
      <c r="Z88" s="15">
        <v>171</v>
      </c>
      <c r="AA88" s="58"/>
      <c r="AB88" s="15">
        <v>172</v>
      </c>
      <c r="AC88" s="58"/>
      <c r="AD88" s="15">
        <v>177</v>
      </c>
      <c r="AE88" s="58"/>
      <c r="AF88" s="15">
        <v>187</v>
      </c>
      <c r="AG88" s="58"/>
      <c r="AH88" s="15">
        <v>203</v>
      </c>
      <c r="AI88" s="58"/>
      <c r="AJ88" s="15">
        <v>243</v>
      </c>
      <c r="AK88" s="58"/>
      <c r="AL88" s="15">
        <v>301</v>
      </c>
      <c r="AM88" s="58"/>
      <c r="AN88" s="15">
        <v>290</v>
      </c>
      <c r="AO88" s="58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</row>
    <row r="89" spans="1:62" ht="14.25" customHeight="1" x14ac:dyDescent="0.3">
      <c r="A89" s="16" t="s">
        <v>112</v>
      </c>
      <c r="B89" s="58"/>
      <c r="C89" s="63"/>
      <c r="D89" s="15">
        <v>87.4</v>
      </c>
      <c r="E89" s="58"/>
      <c r="F89" s="15">
        <v>87.2</v>
      </c>
      <c r="G89" s="58"/>
      <c r="H89" s="15">
        <v>87.03</v>
      </c>
      <c r="I89" s="58"/>
      <c r="J89" s="15">
        <v>86</v>
      </c>
      <c r="K89" s="58"/>
      <c r="L89" s="15">
        <v>86</v>
      </c>
      <c r="M89" s="58"/>
      <c r="N89" s="15">
        <v>84</v>
      </c>
      <c r="O89" s="58"/>
      <c r="P89" s="15">
        <v>88</v>
      </c>
      <c r="Q89" s="58"/>
      <c r="R89" s="15">
        <v>88</v>
      </c>
      <c r="S89" s="58"/>
      <c r="T89" s="15">
        <v>102</v>
      </c>
      <c r="U89" s="58"/>
      <c r="V89" s="15">
        <v>102</v>
      </c>
      <c r="W89" s="58"/>
      <c r="X89" s="15">
        <v>118</v>
      </c>
      <c r="Y89" s="58"/>
      <c r="Z89" s="15">
        <v>130</v>
      </c>
      <c r="AA89" s="58"/>
      <c r="AB89" s="15">
        <v>140</v>
      </c>
      <c r="AC89" s="58"/>
      <c r="AD89" s="15">
        <v>149</v>
      </c>
      <c r="AE89" s="58"/>
      <c r="AF89" s="15">
        <v>161</v>
      </c>
      <c r="AG89" s="58"/>
      <c r="AH89" s="15">
        <v>193</v>
      </c>
      <c r="AI89" s="58"/>
      <c r="AJ89" s="15">
        <v>208</v>
      </c>
      <c r="AK89" s="58"/>
      <c r="AL89" s="15">
        <v>251</v>
      </c>
      <c r="AM89" s="58"/>
      <c r="AN89" s="15">
        <v>270</v>
      </c>
      <c r="AO89" s="58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</row>
    <row r="90" spans="1:62" ht="14.25" customHeight="1" x14ac:dyDescent="0.3">
      <c r="A90" s="16" t="s">
        <v>113</v>
      </c>
      <c r="B90" s="60"/>
      <c r="C90" s="64"/>
      <c r="D90" s="15">
        <v>58.8</v>
      </c>
      <c r="E90" s="60"/>
      <c r="F90" s="15">
        <v>58.4</v>
      </c>
      <c r="G90" s="60"/>
      <c r="H90" s="15">
        <v>61.545000000000002</v>
      </c>
      <c r="I90" s="60"/>
      <c r="J90" s="15">
        <v>72</v>
      </c>
      <c r="K90" s="60"/>
      <c r="L90" s="15">
        <v>72</v>
      </c>
      <c r="M90" s="60"/>
      <c r="N90" s="15">
        <v>74</v>
      </c>
      <c r="O90" s="60"/>
      <c r="P90" s="15">
        <v>83</v>
      </c>
      <c r="Q90" s="60"/>
      <c r="R90" s="15">
        <v>104</v>
      </c>
      <c r="S90" s="60"/>
      <c r="T90" s="15">
        <v>109</v>
      </c>
      <c r="U90" s="60"/>
      <c r="V90" s="15">
        <v>109</v>
      </c>
      <c r="W90" s="60"/>
      <c r="X90" s="15">
        <v>118</v>
      </c>
      <c r="Y90" s="60"/>
      <c r="Z90" s="15">
        <v>145</v>
      </c>
      <c r="AA90" s="60"/>
      <c r="AB90" s="15">
        <v>155</v>
      </c>
      <c r="AC90" s="60"/>
      <c r="AD90" s="15">
        <v>163</v>
      </c>
      <c r="AE90" s="60"/>
      <c r="AF90" s="15">
        <v>173</v>
      </c>
      <c r="AG90" s="60"/>
      <c r="AH90" s="15">
        <v>207</v>
      </c>
      <c r="AI90" s="60"/>
      <c r="AJ90" s="15">
        <v>210</v>
      </c>
      <c r="AK90" s="60"/>
      <c r="AL90" s="15">
        <v>220</v>
      </c>
      <c r="AM90" s="60"/>
      <c r="AN90" s="15">
        <v>219</v>
      </c>
      <c r="AO90" s="60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</row>
    <row r="91" spans="1:62" ht="14.25" customHeight="1" x14ac:dyDescent="0.3">
      <c r="A91" s="16" t="s">
        <v>114</v>
      </c>
      <c r="B91" s="57" t="s">
        <v>3</v>
      </c>
      <c r="C91" s="62">
        <v>1231</v>
      </c>
      <c r="D91" s="15">
        <v>81.8</v>
      </c>
      <c r="E91" s="57">
        <f>SUM(D91:D100)</f>
        <v>1420.4</v>
      </c>
      <c r="F91" s="15">
        <v>88</v>
      </c>
      <c r="G91" s="57">
        <f>SUM(F91:F100)</f>
        <v>1426.1999999999998</v>
      </c>
      <c r="H91" s="15">
        <v>114.145</v>
      </c>
      <c r="I91" s="57">
        <f>SUM(H91:H100)</f>
        <v>1582.7949999999998</v>
      </c>
      <c r="J91" s="15">
        <v>125.2</v>
      </c>
      <c r="K91" s="57">
        <f>SUM(J91:J100)</f>
        <v>1712.5</v>
      </c>
      <c r="L91" s="15">
        <v>133</v>
      </c>
      <c r="M91" s="57">
        <f>SUM(L91:L100)</f>
        <v>1779</v>
      </c>
      <c r="N91" s="15">
        <v>141</v>
      </c>
      <c r="O91" s="57">
        <f>SUM(N91:N100)</f>
        <v>1915</v>
      </c>
      <c r="P91" s="15">
        <v>144</v>
      </c>
      <c r="Q91" s="57">
        <f>SUM(P91:P100)</f>
        <v>2051</v>
      </c>
      <c r="R91" s="15">
        <v>144</v>
      </c>
      <c r="S91" s="57">
        <f>SUM(R91:R100)</f>
        <v>2147</v>
      </c>
      <c r="T91" s="15">
        <v>158</v>
      </c>
      <c r="U91" s="57">
        <f>SUM(T91:T100)</f>
        <v>2313</v>
      </c>
      <c r="V91" s="15">
        <v>176</v>
      </c>
      <c r="W91" s="57">
        <f>SUM(V91:V100)</f>
        <v>2414</v>
      </c>
      <c r="X91" s="15">
        <v>177</v>
      </c>
      <c r="Y91" s="57">
        <f>SUM(X91:X100)</f>
        <v>2519</v>
      </c>
      <c r="Z91" s="15">
        <v>196</v>
      </c>
      <c r="AA91" s="57">
        <f>SUM(Z91:Z100)</f>
        <v>2726</v>
      </c>
      <c r="AB91" s="15">
        <v>221</v>
      </c>
      <c r="AC91" s="57">
        <f>SUM(AB91:AB100)</f>
        <v>2940</v>
      </c>
      <c r="AD91" s="15">
        <v>227</v>
      </c>
      <c r="AE91" s="57">
        <f>SUM(AD91:AD100)</f>
        <v>2986</v>
      </c>
      <c r="AF91" s="15">
        <v>240</v>
      </c>
      <c r="AG91" s="57">
        <f>SUM(AF91:AF100)</f>
        <v>3069</v>
      </c>
      <c r="AH91" s="15">
        <v>246</v>
      </c>
      <c r="AI91" s="57">
        <f>SUM(AH91:AH100)</f>
        <v>3032</v>
      </c>
      <c r="AJ91" s="15">
        <v>282</v>
      </c>
      <c r="AK91" s="57">
        <f>SUM(AJ91:AJ100)</f>
        <v>3265</v>
      </c>
      <c r="AL91" s="15">
        <v>288</v>
      </c>
      <c r="AM91" s="57">
        <f>SUM(AL91:AL100)</f>
        <v>3363</v>
      </c>
      <c r="AN91" s="15">
        <v>322</v>
      </c>
      <c r="AO91" s="57">
        <f>SUM(AN91:AN100)</f>
        <v>3629</v>
      </c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</row>
    <row r="92" spans="1:62" ht="14.25" customHeight="1" x14ac:dyDescent="0.3">
      <c r="A92" s="16" t="s">
        <v>115</v>
      </c>
      <c r="B92" s="58"/>
      <c r="C92" s="63"/>
      <c r="D92" s="15">
        <v>691.2</v>
      </c>
      <c r="E92" s="58"/>
      <c r="F92" s="15">
        <v>691</v>
      </c>
      <c r="G92" s="58"/>
      <c r="H92" s="15">
        <v>730.57</v>
      </c>
      <c r="I92" s="58"/>
      <c r="J92" s="15">
        <v>742.5</v>
      </c>
      <c r="K92" s="58"/>
      <c r="L92" s="15">
        <v>749</v>
      </c>
      <c r="M92" s="58"/>
      <c r="N92" s="15">
        <v>759</v>
      </c>
      <c r="O92" s="58"/>
      <c r="P92" s="15">
        <v>772</v>
      </c>
      <c r="Q92" s="58"/>
      <c r="R92" s="15">
        <v>795</v>
      </c>
      <c r="S92" s="58"/>
      <c r="T92" s="15">
        <v>810</v>
      </c>
      <c r="U92" s="58"/>
      <c r="V92" s="15">
        <v>835</v>
      </c>
      <c r="W92" s="58"/>
      <c r="X92" s="15">
        <v>848</v>
      </c>
      <c r="Y92" s="58"/>
      <c r="Z92" s="15">
        <v>882</v>
      </c>
      <c r="AA92" s="58"/>
      <c r="AB92" s="15">
        <v>924</v>
      </c>
      <c r="AC92" s="58"/>
      <c r="AD92" s="15">
        <v>945</v>
      </c>
      <c r="AE92" s="58"/>
      <c r="AF92" s="15">
        <v>957</v>
      </c>
      <c r="AG92" s="58"/>
      <c r="AH92" s="15">
        <v>957</v>
      </c>
      <c r="AI92" s="58"/>
      <c r="AJ92" s="15">
        <v>1027</v>
      </c>
      <c r="AK92" s="58"/>
      <c r="AL92" s="15">
        <v>1066</v>
      </c>
      <c r="AM92" s="58"/>
      <c r="AN92" s="15">
        <v>1178</v>
      </c>
      <c r="AO92" s="58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</row>
    <row r="93" spans="1:62" ht="14.25" customHeight="1" x14ac:dyDescent="0.3">
      <c r="A93" s="16" t="s">
        <v>116</v>
      </c>
      <c r="B93" s="58"/>
      <c r="C93" s="63"/>
      <c r="D93" s="15">
        <v>44.4</v>
      </c>
      <c r="E93" s="58"/>
      <c r="F93" s="15">
        <v>44.4</v>
      </c>
      <c r="G93" s="58"/>
      <c r="H93" s="15">
        <v>55</v>
      </c>
      <c r="I93" s="58"/>
      <c r="J93" s="15">
        <v>92.3</v>
      </c>
      <c r="K93" s="58"/>
      <c r="L93" s="15">
        <v>109</v>
      </c>
      <c r="M93" s="58"/>
      <c r="N93" s="15">
        <v>116</v>
      </c>
      <c r="O93" s="58"/>
      <c r="P93" s="15">
        <v>151</v>
      </c>
      <c r="Q93" s="58"/>
      <c r="R93" s="15">
        <v>168</v>
      </c>
      <c r="S93" s="58"/>
      <c r="T93" s="15">
        <v>171</v>
      </c>
      <c r="U93" s="58"/>
      <c r="V93" s="15">
        <v>171</v>
      </c>
      <c r="W93" s="58"/>
      <c r="X93" s="15">
        <v>202</v>
      </c>
      <c r="Y93" s="58"/>
      <c r="Z93" s="15">
        <v>225</v>
      </c>
      <c r="AA93" s="58"/>
      <c r="AB93" s="15">
        <v>263</v>
      </c>
      <c r="AC93" s="58"/>
      <c r="AD93" s="15">
        <v>263</v>
      </c>
      <c r="AE93" s="58"/>
      <c r="AF93" s="15">
        <v>278</v>
      </c>
      <c r="AG93" s="58"/>
      <c r="AH93" s="15">
        <v>262</v>
      </c>
      <c r="AI93" s="58"/>
      <c r="AJ93" s="15">
        <v>293</v>
      </c>
      <c r="AK93" s="58"/>
      <c r="AL93" s="15">
        <v>292</v>
      </c>
      <c r="AM93" s="58"/>
      <c r="AN93" s="15">
        <v>295</v>
      </c>
      <c r="AO93" s="58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</row>
    <row r="94" spans="1:62" ht="14.25" customHeight="1" x14ac:dyDescent="0.3">
      <c r="A94" s="16" t="s">
        <v>117</v>
      </c>
      <c r="B94" s="58"/>
      <c r="C94" s="63"/>
      <c r="D94" s="15">
        <v>23.2</v>
      </c>
      <c r="E94" s="58"/>
      <c r="F94" s="15">
        <v>24</v>
      </c>
      <c r="G94" s="58"/>
      <c r="H94" s="15">
        <v>28.545000000000002</v>
      </c>
      <c r="I94" s="58"/>
      <c r="J94" s="15">
        <v>45.3</v>
      </c>
      <c r="K94" s="58"/>
      <c r="L94" s="15">
        <v>59</v>
      </c>
      <c r="M94" s="58"/>
      <c r="N94" s="15">
        <v>91</v>
      </c>
      <c r="O94" s="58"/>
      <c r="P94" s="15">
        <v>100</v>
      </c>
      <c r="Q94" s="58"/>
      <c r="R94" s="15">
        <v>142</v>
      </c>
      <c r="S94" s="58"/>
      <c r="T94" s="15">
        <v>149</v>
      </c>
      <c r="U94" s="58"/>
      <c r="V94" s="15">
        <v>180</v>
      </c>
      <c r="W94" s="58"/>
      <c r="X94" s="15">
        <v>192</v>
      </c>
      <c r="Y94" s="58"/>
      <c r="Z94" s="15">
        <v>204</v>
      </c>
      <c r="AA94" s="58"/>
      <c r="AB94" s="15">
        <v>215</v>
      </c>
      <c r="AC94" s="58"/>
      <c r="AD94" s="15">
        <v>227</v>
      </c>
      <c r="AE94" s="58"/>
      <c r="AF94" s="15">
        <v>242</v>
      </c>
      <c r="AG94" s="58"/>
      <c r="AH94" s="15">
        <v>269</v>
      </c>
      <c r="AI94" s="58"/>
      <c r="AJ94" s="15">
        <v>273</v>
      </c>
      <c r="AK94" s="58"/>
      <c r="AL94" s="15">
        <v>295</v>
      </c>
      <c r="AM94" s="58"/>
      <c r="AN94" s="15">
        <v>329</v>
      </c>
      <c r="AO94" s="58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</row>
    <row r="95" spans="1:62" ht="14.25" customHeight="1" x14ac:dyDescent="0.3">
      <c r="A95" s="16" t="s">
        <v>2</v>
      </c>
      <c r="B95" s="58"/>
      <c r="C95" s="63"/>
      <c r="D95" s="15">
        <v>113</v>
      </c>
      <c r="E95" s="58"/>
      <c r="F95" s="15">
        <v>112.8</v>
      </c>
      <c r="G95" s="58"/>
      <c r="H95" s="15">
        <v>140.08500000000001</v>
      </c>
      <c r="I95" s="58"/>
      <c r="J95" s="15">
        <v>145.1</v>
      </c>
      <c r="K95" s="58"/>
      <c r="L95" s="15">
        <v>153</v>
      </c>
      <c r="M95" s="58"/>
      <c r="N95" s="15">
        <v>183</v>
      </c>
      <c r="O95" s="58"/>
      <c r="P95" s="15">
        <v>205</v>
      </c>
      <c r="Q95" s="58"/>
      <c r="R95" s="15">
        <v>205</v>
      </c>
      <c r="S95" s="58"/>
      <c r="T95" s="15">
        <v>220</v>
      </c>
      <c r="U95" s="58"/>
      <c r="V95" s="15">
        <v>224</v>
      </c>
      <c r="W95" s="58"/>
      <c r="X95" s="15">
        <v>240</v>
      </c>
      <c r="Y95" s="58"/>
      <c r="Z95" s="15">
        <v>250</v>
      </c>
      <c r="AA95" s="58"/>
      <c r="AB95" s="15">
        <v>268</v>
      </c>
      <c r="AC95" s="58"/>
      <c r="AD95" s="15">
        <v>271</v>
      </c>
      <c r="AE95" s="58"/>
      <c r="AF95" s="15">
        <v>272</v>
      </c>
      <c r="AG95" s="58"/>
      <c r="AH95" s="15">
        <v>272</v>
      </c>
      <c r="AI95" s="58"/>
      <c r="AJ95" s="15">
        <v>306</v>
      </c>
      <c r="AK95" s="58"/>
      <c r="AL95" s="15">
        <v>310</v>
      </c>
      <c r="AM95" s="58"/>
      <c r="AN95" s="15">
        <v>325</v>
      </c>
      <c r="AO95" s="58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</row>
    <row r="96" spans="1:62" ht="14.25" customHeight="1" x14ac:dyDescent="0.3">
      <c r="A96" s="16" t="s">
        <v>118</v>
      </c>
      <c r="B96" s="58"/>
      <c r="C96" s="63"/>
      <c r="D96" s="15">
        <v>31.2</v>
      </c>
      <c r="E96" s="58"/>
      <c r="F96" s="15">
        <v>31</v>
      </c>
      <c r="G96" s="58"/>
      <c r="H96" s="15">
        <v>36.090000000000003</v>
      </c>
      <c r="I96" s="58"/>
      <c r="J96" s="15">
        <v>65.5</v>
      </c>
      <c r="K96" s="58"/>
      <c r="L96" s="15">
        <v>70</v>
      </c>
      <c r="M96" s="58"/>
      <c r="N96" s="15">
        <v>76</v>
      </c>
      <c r="O96" s="58"/>
      <c r="P96" s="15">
        <v>88</v>
      </c>
      <c r="Q96" s="58"/>
      <c r="R96" s="15">
        <v>89</v>
      </c>
      <c r="S96" s="58"/>
      <c r="T96" s="15">
        <v>94</v>
      </c>
      <c r="U96" s="58"/>
      <c r="V96" s="15">
        <v>94</v>
      </c>
      <c r="W96" s="58"/>
      <c r="X96" s="15">
        <v>98</v>
      </c>
      <c r="Y96" s="58"/>
      <c r="Z96" s="15">
        <v>118</v>
      </c>
      <c r="AA96" s="58"/>
      <c r="AB96" s="15">
        <v>120</v>
      </c>
      <c r="AC96" s="58"/>
      <c r="AD96" s="15">
        <v>120</v>
      </c>
      <c r="AE96" s="58"/>
      <c r="AF96" s="15">
        <v>133</v>
      </c>
      <c r="AG96" s="58"/>
      <c r="AH96" s="15">
        <v>138</v>
      </c>
      <c r="AI96" s="58"/>
      <c r="AJ96" s="15">
        <v>151</v>
      </c>
      <c r="AK96" s="58"/>
      <c r="AL96" s="15">
        <v>140</v>
      </c>
      <c r="AM96" s="58"/>
      <c r="AN96" s="15">
        <v>148</v>
      </c>
      <c r="AO96" s="58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</row>
    <row r="97" spans="1:62" ht="14.25" customHeight="1" x14ac:dyDescent="0.3">
      <c r="A97" s="16" t="s">
        <v>119</v>
      </c>
      <c r="B97" s="58"/>
      <c r="C97" s="63"/>
      <c r="D97" s="15">
        <v>232.8</v>
      </c>
      <c r="E97" s="58"/>
      <c r="F97" s="15">
        <v>233</v>
      </c>
      <c r="G97" s="58"/>
      <c r="H97" s="15">
        <v>266.06</v>
      </c>
      <c r="I97" s="58"/>
      <c r="J97" s="15">
        <v>282.60000000000002</v>
      </c>
      <c r="K97" s="58"/>
      <c r="L97" s="15">
        <v>291</v>
      </c>
      <c r="M97" s="58"/>
      <c r="N97" s="15">
        <v>302</v>
      </c>
      <c r="O97" s="58"/>
      <c r="P97" s="15">
        <v>318</v>
      </c>
      <c r="Q97" s="58"/>
      <c r="R97" s="15">
        <v>318</v>
      </c>
      <c r="S97" s="58"/>
      <c r="T97" s="15">
        <v>339</v>
      </c>
      <c r="U97" s="58"/>
      <c r="V97" s="15">
        <v>345</v>
      </c>
      <c r="W97" s="58"/>
      <c r="X97" s="15">
        <v>357</v>
      </c>
      <c r="Y97" s="58"/>
      <c r="Z97" s="15">
        <v>391</v>
      </c>
      <c r="AA97" s="58"/>
      <c r="AB97" s="15">
        <v>414</v>
      </c>
      <c r="AC97" s="58"/>
      <c r="AD97" s="15">
        <v>452</v>
      </c>
      <c r="AE97" s="58"/>
      <c r="AF97" s="15">
        <v>461</v>
      </c>
      <c r="AG97" s="58"/>
      <c r="AH97" s="15">
        <v>452</v>
      </c>
      <c r="AI97" s="58"/>
      <c r="AJ97" s="15">
        <v>469</v>
      </c>
      <c r="AK97" s="58"/>
      <c r="AL97" s="15">
        <v>481</v>
      </c>
      <c r="AM97" s="58"/>
      <c r="AN97" s="15">
        <v>471</v>
      </c>
      <c r="AO97" s="58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</row>
    <row r="98" spans="1:62" ht="14.25" customHeight="1" x14ac:dyDescent="0.3">
      <c r="A98" s="16" t="s">
        <v>120</v>
      </c>
      <c r="B98" s="58"/>
      <c r="C98" s="63"/>
      <c r="D98" s="15">
        <v>52.8</v>
      </c>
      <c r="E98" s="58"/>
      <c r="F98" s="15">
        <v>53</v>
      </c>
      <c r="G98" s="58"/>
      <c r="H98" s="15">
        <v>53</v>
      </c>
      <c r="I98" s="58"/>
      <c r="J98" s="15">
        <v>53</v>
      </c>
      <c r="K98" s="58"/>
      <c r="L98" s="15">
        <v>54</v>
      </c>
      <c r="M98" s="58"/>
      <c r="N98" s="15">
        <v>67</v>
      </c>
      <c r="O98" s="58"/>
      <c r="P98" s="15">
        <v>73</v>
      </c>
      <c r="Q98" s="58"/>
      <c r="R98" s="15">
        <v>84</v>
      </c>
      <c r="S98" s="58"/>
      <c r="T98" s="15">
        <v>96</v>
      </c>
      <c r="U98" s="58"/>
      <c r="V98" s="15">
        <v>107</v>
      </c>
      <c r="W98" s="58"/>
      <c r="X98" s="15">
        <v>112</v>
      </c>
      <c r="Y98" s="58"/>
      <c r="Z98" s="15">
        <v>132</v>
      </c>
      <c r="AA98" s="58"/>
      <c r="AB98" s="15">
        <v>134</v>
      </c>
      <c r="AC98" s="58"/>
      <c r="AD98" s="15">
        <v>135</v>
      </c>
      <c r="AE98" s="58"/>
      <c r="AF98" s="15">
        <v>136</v>
      </c>
      <c r="AG98" s="58"/>
      <c r="AH98" s="15">
        <v>142</v>
      </c>
      <c r="AI98" s="58"/>
      <c r="AJ98" s="15">
        <v>144</v>
      </c>
      <c r="AK98" s="58"/>
      <c r="AL98" s="15">
        <v>148</v>
      </c>
      <c r="AM98" s="58"/>
      <c r="AN98" s="15">
        <v>178</v>
      </c>
      <c r="AO98" s="58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</row>
    <row r="99" spans="1:62" ht="14.25" customHeight="1" x14ac:dyDescent="0.3">
      <c r="A99" s="16" t="s">
        <v>121</v>
      </c>
      <c r="B99" s="58"/>
      <c r="C99" s="63"/>
      <c r="D99" s="15">
        <v>22.4</v>
      </c>
      <c r="E99" s="58"/>
      <c r="F99" s="15">
        <v>21</v>
      </c>
      <c r="G99" s="58"/>
      <c r="H99" s="15">
        <v>30.3</v>
      </c>
      <c r="I99" s="58"/>
      <c r="J99" s="15">
        <v>30</v>
      </c>
      <c r="K99" s="58"/>
      <c r="L99" s="15">
        <v>30</v>
      </c>
      <c r="M99" s="58"/>
      <c r="N99" s="15">
        <v>30</v>
      </c>
      <c r="O99" s="58"/>
      <c r="P99" s="15">
        <v>29</v>
      </c>
      <c r="Q99" s="58"/>
      <c r="R99" s="15">
        <v>29</v>
      </c>
      <c r="S99" s="58"/>
      <c r="T99" s="15">
        <v>30</v>
      </c>
      <c r="U99" s="58"/>
      <c r="V99" s="15">
        <v>30</v>
      </c>
      <c r="W99" s="58"/>
      <c r="X99" s="15">
        <v>31</v>
      </c>
      <c r="Y99" s="58"/>
      <c r="Z99" s="15">
        <v>33</v>
      </c>
      <c r="AA99" s="58"/>
      <c r="AB99" s="15">
        <v>39</v>
      </c>
      <c r="AC99" s="58"/>
      <c r="AD99" s="15">
        <v>41</v>
      </c>
      <c r="AE99" s="58"/>
      <c r="AF99" s="15">
        <v>41</v>
      </c>
      <c r="AG99" s="58"/>
      <c r="AH99" s="15">
        <v>40</v>
      </c>
      <c r="AI99" s="58"/>
      <c r="AJ99" s="15">
        <v>42</v>
      </c>
      <c r="AK99" s="58"/>
      <c r="AL99" s="15">
        <v>44</v>
      </c>
      <c r="AM99" s="58"/>
      <c r="AN99" s="15">
        <v>42</v>
      </c>
      <c r="AO99" s="58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</row>
    <row r="100" spans="1:62" ht="14.25" customHeight="1" x14ac:dyDescent="0.3">
      <c r="A100" s="16" t="s">
        <v>122</v>
      </c>
      <c r="B100" s="60"/>
      <c r="C100" s="64"/>
      <c r="D100" s="15">
        <v>127.6</v>
      </c>
      <c r="E100" s="60"/>
      <c r="F100" s="15">
        <v>128</v>
      </c>
      <c r="G100" s="60"/>
      <c r="H100" s="15">
        <v>129</v>
      </c>
      <c r="I100" s="60"/>
      <c r="J100" s="15">
        <v>131</v>
      </c>
      <c r="K100" s="60"/>
      <c r="L100" s="15">
        <v>131</v>
      </c>
      <c r="M100" s="60"/>
      <c r="N100" s="15">
        <v>150</v>
      </c>
      <c r="O100" s="60"/>
      <c r="P100" s="15">
        <v>171</v>
      </c>
      <c r="Q100" s="60"/>
      <c r="R100" s="15">
        <v>173</v>
      </c>
      <c r="S100" s="60"/>
      <c r="T100" s="15">
        <v>246</v>
      </c>
      <c r="U100" s="60"/>
      <c r="V100" s="15">
        <v>252</v>
      </c>
      <c r="W100" s="60"/>
      <c r="X100" s="15">
        <v>262</v>
      </c>
      <c r="Y100" s="60"/>
      <c r="Z100" s="15">
        <v>295</v>
      </c>
      <c r="AA100" s="60"/>
      <c r="AB100" s="15">
        <v>342</v>
      </c>
      <c r="AC100" s="60"/>
      <c r="AD100" s="15">
        <v>305</v>
      </c>
      <c r="AE100" s="60"/>
      <c r="AF100" s="15">
        <v>309</v>
      </c>
      <c r="AG100" s="60"/>
      <c r="AH100" s="15">
        <v>254</v>
      </c>
      <c r="AI100" s="60"/>
      <c r="AJ100" s="15">
        <v>278</v>
      </c>
      <c r="AK100" s="60"/>
      <c r="AL100" s="15">
        <v>299</v>
      </c>
      <c r="AM100" s="60"/>
      <c r="AN100" s="15">
        <v>341</v>
      </c>
      <c r="AO100" s="60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</row>
    <row r="101" spans="1:62" ht="14.25" customHeight="1" x14ac:dyDescent="0.3">
      <c r="A101" s="16" t="s">
        <v>123</v>
      </c>
      <c r="B101" s="57" t="s">
        <v>124</v>
      </c>
      <c r="C101" s="62">
        <v>355</v>
      </c>
      <c r="D101" s="15">
        <v>414.2</v>
      </c>
      <c r="E101" s="57">
        <f>SUM(D101:D102)</f>
        <v>629.79999999999995</v>
      </c>
      <c r="F101" s="15">
        <v>414.42000000000007</v>
      </c>
      <c r="G101" s="57">
        <f>SUM(F101:F102)</f>
        <v>651.40500000000009</v>
      </c>
      <c r="H101" s="15">
        <v>459.33500000000004</v>
      </c>
      <c r="I101" s="57">
        <f>SUM(H101:H102)</f>
        <v>776.35</v>
      </c>
      <c r="J101" s="15">
        <v>516.20000000000005</v>
      </c>
      <c r="K101" s="57">
        <f>SUM(J101:J102)</f>
        <v>915.2</v>
      </c>
      <c r="L101" s="15">
        <v>427</v>
      </c>
      <c r="M101" s="57">
        <f>SUM(L101:L102)</f>
        <v>777</v>
      </c>
      <c r="N101" s="15">
        <v>487</v>
      </c>
      <c r="O101" s="57">
        <f>SUM(N101:N102)</f>
        <v>979</v>
      </c>
      <c r="P101" s="15">
        <v>530</v>
      </c>
      <c r="Q101" s="57">
        <f>SUM(P101:P102)</f>
        <v>1049</v>
      </c>
      <c r="R101" s="15">
        <v>558</v>
      </c>
      <c r="S101" s="57">
        <f>SUM(R101:R102)</f>
        <v>1101</v>
      </c>
      <c r="T101" s="15">
        <v>602</v>
      </c>
      <c r="U101" s="57">
        <f>SUM(T101:T102)</f>
        <v>1174</v>
      </c>
      <c r="V101" s="15">
        <v>634</v>
      </c>
      <c r="W101" s="57">
        <f>SUM(V101:V102)</f>
        <v>1243</v>
      </c>
      <c r="X101" s="15">
        <v>683</v>
      </c>
      <c r="Y101" s="57">
        <f>SUM(X101:X102)</f>
        <v>1305</v>
      </c>
      <c r="Z101" s="15">
        <v>722</v>
      </c>
      <c r="AA101" s="57">
        <f>SUM(Z101:Z102)</f>
        <v>1351</v>
      </c>
      <c r="AB101" s="15">
        <v>732</v>
      </c>
      <c r="AC101" s="57">
        <f>SUM(AB101:AB102)</f>
        <v>1417</v>
      </c>
      <c r="AD101" s="15">
        <v>756</v>
      </c>
      <c r="AE101" s="57">
        <f>SUM(AD101:AD102)</f>
        <v>1476</v>
      </c>
      <c r="AF101" s="15">
        <v>892</v>
      </c>
      <c r="AG101" s="57">
        <f>SUM(AF101:AF102)</f>
        <v>1671</v>
      </c>
      <c r="AH101" s="15">
        <v>865</v>
      </c>
      <c r="AI101" s="57">
        <f>SUM(AH101:AH102)</f>
        <v>1676</v>
      </c>
      <c r="AJ101" s="15">
        <v>910</v>
      </c>
      <c r="AK101" s="57">
        <f>SUM(AJ101:AJ102)</f>
        <v>1769</v>
      </c>
      <c r="AL101" s="15">
        <v>968</v>
      </c>
      <c r="AM101" s="57">
        <f>SUM(AL101:AL102)</f>
        <v>1857</v>
      </c>
      <c r="AN101" s="15">
        <v>1007</v>
      </c>
      <c r="AO101" s="57">
        <f>SUM(AN101:AN102)</f>
        <v>1943</v>
      </c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</row>
    <row r="102" spans="1:62" ht="14.25" customHeight="1" x14ac:dyDescent="0.3">
      <c r="A102" s="16" t="s">
        <v>125</v>
      </c>
      <c r="B102" s="60"/>
      <c r="C102" s="64"/>
      <c r="D102" s="15">
        <v>215.6</v>
      </c>
      <c r="E102" s="60"/>
      <c r="F102" s="15">
        <v>236.98499999999999</v>
      </c>
      <c r="G102" s="60"/>
      <c r="H102" s="15">
        <v>317.01499999999999</v>
      </c>
      <c r="I102" s="60"/>
      <c r="J102" s="15">
        <v>399</v>
      </c>
      <c r="K102" s="60"/>
      <c r="L102" s="15">
        <v>350</v>
      </c>
      <c r="M102" s="60"/>
      <c r="N102" s="15">
        <v>492</v>
      </c>
      <c r="O102" s="60"/>
      <c r="P102" s="15">
        <v>519</v>
      </c>
      <c r="Q102" s="60"/>
      <c r="R102" s="15">
        <v>543</v>
      </c>
      <c r="S102" s="60"/>
      <c r="T102" s="15">
        <v>572</v>
      </c>
      <c r="U102" s="60"/>
      <c r="V102" s="15">
        <v>609</v>
      </c>
      <c r="W102" s="60"/>
      <c r="X102" s="15">
        <v>622</v>
      </c>
      <c r="Y102" s="60"/>
      <c r="Z102" s="15">
        <v>629</v>
      </c>
      <c r="AA102" s="60"/>
      <c r="AB102" s="15">
        <v>685</v>
      </c>
      <c r="AC102" s="60"/>
      <c r="AD102" s="15">
        <v>720</v>
      </c>
      <c r="AE102" s="60"/>
      <c r="AF102" s="15">
        <v>779</v>
      </c>
      <c r="AG102" s="60"/>
      <c r="AH102" s="15">
        <v>811</v>
      </c>
      <c r="AI102" s="60"/>
      <c r="AJ102" s="15">
        <v>859</v>
      </c>
      <c r="AK102" s="60"/>
      <c r="AL102" s="15">
        <v>889</v>
      </c>
      <c r="AM102" s="60"/>
      <c r="AN102" s="15">
        <v>936</v>
      </c>
      <c r="AO102" s="60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</row>
    <row r="103" spans="1:62" ht="14.25" customHeight="1" x14ac:dyDescent="0.3">
      <c r="A103" s="16" t="s">
        <v>126</v>
      </c>
      <c r="B103" s="57" t="s">
        <v>127</v>
      </c>
      <c r="C103" s="62">
        <v>296</v>
      </c>
      <c r="D103" s="15">
        <v>322.2</v>
      </c>
      <c r="E103" s="57">
        <f>SUM(D103:D104)</f>
        <v>363.8</v>
      </c>
      <c r="F103" s="15">
        <v>322.2</v>
      </c>
      <c r="G103" s="57">
        <f>SUM(F103:F104)</f>
        <v>364.2</v>
      </c>
      <c r="H103" s="15">
        <v>357.935</v>
      </c>
      <c r="I103" s="57">
        <f>SUM(H103:H104)</f>
        <v>407.48</v>
      </c>
      <c r="J103" s="15">
        <v>378.9</v>
      </c>
      <c r="K103" s="57">
        <f>SUM(J103:J104)</f>
        <v>455.2</v>
      </c>
      <c r="L103" s="15">
        <v>391</v>
      </c>
      <c r="M103" s="57">
        <f>SUM(L103:L104)</f>
        <v>524</v>
      </c>
      <c r="N103" s="15">
        <v>392</v>
      </c>
      <c r="O103" s="57">
        <f>SUM(N103:N104)</f>
        <v>541</v>
      </c>
      <c r="P103" s="15">
        <v>408</v>
      </c>
      <c r="Q103" s="57">
        <f>SUM(P103:P104)</f>
        <v>557</v>
      </c>
      <c r="R103" s="15">
        <v>421</v>
      </c>
      <c r="S103" s="57">
        <f>SUM(R103:R104)</f>
        <v>577</v>
      </c>
      <c r="T103" s="15">
        <v>430</v>
      </c>
      <c r="U103" s="57">
        <f>SUM(T103:T104)</f>
        <v>605</v>
      </c>
      <c r="V103" s="15">
        <v>458</v>
      </c>
      <c r="W103" s="57">
        <f>SUM(V103:V104)</f>
        <v>636</v>
      </c>
      <c r="X103" s="15">
        <v>478</v>
      </c>
      <c r="Y103" s="57">
        <f>SUM(X103:X104)</f>
        <v>663</v>
      </c>
      <c r="Z103" s="15">
        <v>495</v>
      </c>
      <c r="AA103" s="57">
        <f>SUM(Z103:Z104)</f>
        <v>712</v>
      </c>
      <c r="AB103" s="15">
        <v>540</v>
      </c>
      <c r="AC103" s="57">
        <f>SUM(AB103:AB104)</f>
        <v>763</v>
      </c>
      <c r="AD103" s="15">
        <v>585</v>
      </c>
      <c r="AE103" s="57">
        <f>SUM(AD103:AD104)</f>
        <v>812</v>
      </c>
      <c r="AF103" s="15">
        <v>597</v>
      </c>
      <c r="AG103" s="57">
        <f>SUM(AF103:AF104)</f>
        <v>824</v>
      </c>
      <c r="AH103" s="15">
        <v>565</v>
      </c>
      <c r="AI103" s="57">
        <f>SUM(AH103:AH104)</f>
        <v>706</v>
      </c>
      <c r="AJ103" s="15">
        <v>590</v>
      </c>
      <c r="AK103" s="57">
        <f>SUM(AJ103:AJ104)</f>
        <v>739</v>
      </c>
      <c r="AL103" s="15">
        <v>603</v>
      </c>
      <c r="AM103" s="57">
        <f>SUM(AL103:AL104)</f>
        <v>764</v>
      </c>
      <c r="AN103" s="15">
        <v>679</v>
      </c>
      <c r="AO103" s="57">
        <f>SUM(AN103:AN104)</f>
        <v>840</v>
      </c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</row>
    <row r="104" spans="1:62" ht="14.25" customHeight="1" x14ac:dyDescent="0.3">
      <c r="A104" s="16" t="s">
        <v>128</v>
      </c>
      <c r="B104" s="60"/>
      <c r="C104" s="64"/>
      <c r="D104" s="15">
        <v>41.6</v>
      </c>
      <c r="E104" s="60"/>
      <c r="F104" s="15">
        <v>42</v>
      </c>
      <c r="G104" s="60"/>
      <c r="H104" s="15">
        <v>49.545000000000002</v>
      </c>
      <c r="I104" s="60"/>
      <c r="J104" s="15">
        <v>76.3</v>
      </c>
      <c r="K104" s="60"/>
      <c r="L104" s="15">
        <v>133</v>
      </c>
      <c r="M104" s="60"/>
      <c r="N104" s="15">
        <v>149</v>
      </c>
      <c r="O104" s="60"/>
      <c r="P104" s="15">
        <v>149</v>
      </c>
      <c r="Q104" s="60"/>
      <c r="R104" s="15">
        <v>156</v>
      </c>
      <c r="S104" s="60"/>
      <c r="T104" s="15">
        <v>175</v>
      </c>
      <c r="U104" s="60"/>
      <c r="V104" s="15">
        <v>178</v>
      </c>
      <c r="W104" s="60"/>
      <c r="X104" s="15">
        <v>185</v>
      </c>
      <c r="Y104" s="60"/>
      <c r="Z104" s="15">
        <v>217</v>
      </c>
      <c r="AA104" s="60"/>
      <c r="AB104" s="15">
        <v>223</v>
      </c>
      <c r="AC104" s="60"/>
      <c r="AD104" s="15">
        <v>227</v>
      </c>
      <c r="AE104" s="60"/>
      <c r="AF104" s="15">
        <v>227</v>
      </c>
      <c r="AG104" s="60"/>
      <c r="AH104" s="15">
        <v>141</v>
      </c>
      <c r="AI104" s="60"/>
      <c r="AJ104" s="15">
        <v>149</v>
      </c>
      <c r="AK104" s="60"/>
      <c r="AL104" s="15">
        <v>161</v>
      </c>
      <c r="AM104" s="60"/>
      <c r="AN104" s="15">
        <v>161</v>
      </c>
      <c r="AO104" s="60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</row>
    <row r="105" spans="1:62" ht="14.25" customHeight="1" x14ac:dyDescent="0.3">
      <c r="A105" s="16" t="s">
        <v>8</v>
      </c>
      <c r="B105" s="17" t="s">
        <v>9</v>
      </c>
      <c r="C105" s="18">
        <v>76</v>
      </c>
      <c r="D105" s="15">
        <v>111.4</v>
      </c>
      <c r="E105" s="17">
        <f>SUM(D105)</f>
        <v>111.4</v>
      </c>
      <c r="F105" s="15">
        <v>142.19999999999999</v>
      </c>
      <c r="G105" s="17">
        <f>SUM(F105)</f>
        <v>142.19999999999999</v>
      </c>
      <c r="H105" s="15">
        <v>220.715</v>
      </c>
      <c r="I105" s="17">
        <f>SUM(H105)</f>
        <v>220.715</v>
      </c>
      <c r="J105" s="15">
        <v>328.9</v>
      </c>
      <c r="K105" s="17">
        <f>SUM(J105)</f>
        <v>328.9</v>
      </c>
      <c r="L105" s="15">
        <v>344</v>
      </c>
      <c r="M105" s="17">
        <f>SUM(L105)</f>
        <v>344</v>
      </c>
      <c r="N105" s="15">
        <v>373</v>
      </c>
      <c r="O105" s="17">
        <f>SUM(N105)</f>
        <v>373</v>
      </c>
      <c r="P105" s="15">
        <v>415</v>
      </c>
      <c r="Q105" s="17">
        <f>SUM(P105)</f>
        <v>415</v>
      </c>
      <c r="R105" s="15">
        <v>415</v>
      </c>
      <c r="S105" s="17">
        <f>SUM(R105)</f>
        <v>415</v>
      </c>
      <c r="T105" s="15">
        <v>419</v>
      </c>
      <c r="U105" s="17">
        <f>SUM(T105)</f>
        <v>419</v>
      </c>
      <c r="V105" s="15">
        <v>441</v>
      </c>
      <c r="W105" s="17">
        <f>SUM(V105)</f>
        <v>441</v>
      </c>
      <c r="X105" s="15">
        <v>463</v>
      </c>
      <c r="Y105" s="17">
        <f>SUM(X105)</f>
        <v>463</v>
      </c>
      <c r="Z105" s="15">
        <v>537</v>
      </c>
      <c r="AA105" s="17">
        <f>SUM(Z105)</f>
        <v>537</v>
      </c>
      <c r="AB105" s="15">
        <v>537</v>
      </c>
      <c r="AC105" s="17">
        <f>SUM(AB105)</f>
        <v>537</v>
      </c>
      <c r="AD105" s="15">
        <v>538</v>
      </c>
      <c r="AE105" s="17">
        <f>SUM(AD105)</f>
        <v>538</v>
      </c>
      <c r="AF105" s="15">
        <v>549</v>
      </c>
      <c r="AG105" s="17">
        <f>SUM(AF105)</f>
        <v>549</v>
      </c>
      <c r="AH105" s="15">
        <v>710</v>
      </c>
      <c r="AI105" s="17">
        <f>SUM(AH105)</f>
        <v>710</v>
      </c>
      <c r="AJ105" s="15">
        <v>727</v>
      </c>
      <c r="AK105" s="17">
        <f>SUM(AJ105)</f>
        <v>727</v>
      </c>
      <c r="AL105" s="15">
        <v>750</v>
      </c>
      <c r="AM105" s="17">
        <f>SUM(AL105)</f>
        <v>750</v>
      </c>
      <c r="AN105" s="15">
        <v>747</v>
      </c>
      <c r="AO105" s="17">
        <f>SUM(AN105)</f>
        <v>747</v>
      </c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</row>
    <row r="106" spans="1:62" ht="14.25" customHeight="1" x14ac:dyDescent="0.3">
      <c r="A106" s="16" t="s">
        <v>129</v>
      </c>
      <c r="B106" s="57" t="s">
        <v>130</v>
      </c>
      <c r="C106" s="62">
        <v>580</v>
      </c>
      <c r="D106" s="15">
        <v>39.799999999999997</v>
      </c>
      <c r="E106" s="57">
        <f>SUM(D106:D112)</f>
        <v>1130</v>
      </c>
      <c r="F106" s="15">
        <v>40</v>
      </c>
      <c r="G106" s="57">
        <f>SUM(F106:F112)</f>
        <v>1246.4000000000001</v>
      </c>
      <c r="H106" s="15">
        <v>52.3</v>
      </c>
      <c r="I106" s="57">
        <f>SUM(H106:H112)</f>
        <v>1539.23</v>
      </c>
      <c r="J106" s="15">
        <v>52</v>
      </c>
      <c r="K106" s="57">
        <f>SUM(J106:J112)</f>
        <v>1732.2</v>
      </c>
      <c r="L106" s="15">
        <v>55</v>
      </c>
      <c r="M106" s="57">
        <f>SUM(L106:L112)</f>
        <v>1877</v>
      </c>
      <c r="N106" s="15">
        <v>66</v>
      </c>
      <c r="O106" s="57">
        <f>SUM(N106:N112)</f>
        <v>2056</v>
      </c>
      <c r="P106" s="15">
        <v>81</v>
      </c>
      <c r="Q106" s="57">
        <f>SUM(P106:P112)</f>
        <v>2283</v>
      </c>
      <c r="R106" s="15">
        <v>103</v>
      </c>
      <c r="S106" s="57">
        <f>SUM(R106:R112)</f>
        <v>2422</v>
      </c>
      <c r="T106" s="15">
        <v>108</v>
      </c>
      <c r="U106" s="57">
        <f>SUM(T106:T112)</f>
        <v>2579</v>
      </c>
      <c r="V106" s="15">
        <v>120</v>
      </c>
      <c r="W106" s="57">
        <f>SUM(V106:V112)</f>
        <v>2836</v>
      </c>
      <c r="X106" s="15">
        <v>126</v>
      </c>
      <c r="Y106" s="57">
        <f>SUM(X106:X112)</f>
        <v>2959</v>
      </c>
      <c r="Z106" s="15">
        <v>128</v>
      </c>
      <c r="AA106" s="57">
        <f>SUM(Z106:Z112)</f>
        <v>3840</v>
      </c>
      <c r="AB106" s="15">
        <v>150</v>
      </c>
      <c r="AC106" s="57">
        <f>SUM(AB106:AB112)</f>
        <v>4169</v>
      </c>
      <c r="AD106" s="15">
        <v>150</v>
      </c>
      <c r="AE106" s="57">
        <f>SUM(AD106:AD112)</f>
        <v>4420</v>
      </c>
      <c r="AF106" s="15">
        <v>155</v>
      </c>
      <c r="AG106" s="57">
        <f>SUM(AF106:AF112)</f>
        <v>4564</v>
      </c>
      <c r="AH106" s="15">
        <v>172</v>
      </c>
      <c r="AI106" s="57">
        <f>SUM(AH106:AH112)</f>
        <v>4914</v>
      </c>
      <c r="AJ106" s="15">
        <v>188</v>
      </c>
      <c r="AK106" s="57">
        <f>SUM(AJ106:AJ112)</f>
        <v>5167</v>
      </c>
      <c r="AL106" s="15">
        <v>192</v>
      </c>
      <c r="AM106" s="57">
        <f>SUM(AL106:AL112)</f>
        <v>5508</v>
      </c>
      <c r="AN106" s="15">
        <v>204</v>
      </c>
      <c r="AO106" s="57">
        <f>SUM(AN106:AN112)</f>
        <v>5690</v>
      </c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</row>
    <row r="107" spans="1:62" ht="14.25" customHeight="1" x14ac:dyDescent="0.3">
      <c r="A107" s="16" t="s">
        <v>131</v>
      </c>
      <c r="B107" s="58"/>
      <c r="C107" s="63"/>
      <c r="D107" s="15">
        <v>183.2</v>
      </c>
      <c r="E107" s="58"/>
      <c r="F107" s="15">
        <v>183.2</v>
      </c>
      <c r="G107" s="58"/>
      <c r="H107" s="15">
        <v>247.99</v>
      </c>
      <c r="I107" s="58"/>
      <c r="J107" s="15">
        <v>263.7</v>
      </c>
      <c r="K107" s="58"/>
      <c r="L107" s="15">
        <v>276</v>
      </c>
      <c r="M107" s="58"/>
      <c r="N107" s="15">
        <v>289</v>
      </c>
      <c r="O107" s="58"/>
      <c r="P107" s="15">
        <v>311</v>
      </c>
      <c r="Q107" s="58"/>
      <c r="R107" s="15">
        <v>346</v>
      </c>
      <c r="S107" s="58"/>
      <c r="T107" s="15">
        <v>364</v>
      </c>
      <c r="U107" s="58"/>
      <c r="V107" s="15">
        <v>455</v>
      </c>
      <c r="W107" s="58"/>
      <c r="X107" s="15">
        <v>479</v>
      </c>
      <c r="Y107" s="58"/>
      <c r="Z107" s="15">
        <v>509</v>
      </c>
      <c r="AA107" s="58"/>
      <c r="AB107" s="15">
        <v>587</v>
      </c>
      <c r="AC107" s="58"/>
      <c r="AD107" s="15">
        <v>627</v>
      </c>
      <c r="AE107" s="58"/>
      <c r="AF107" s="15">
        <v>656</v>
      </c>
      <c r="AG107" s="58"/>
      <c r="AH107" s="15">
        <v>782</v>
      </c>
      <c r="AI107" s="58"/>
      <c r="AJ107" s="15">
        <v>808</v>
      </c>
      <c r="AK107" s="58"/>
      <c r="AL107" s="15">
        <v>968</v>
      </c>
      <c r="AM107" s="58"/>
      <c r="AN107" s="15">
        <v>1001</v>
      </c>
      <c r="AO107" s="58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</row>
    <row r="108" spans="1:62" ht="14.25" customHeight="1" x14ac:dyDescent="0.3">
      <c r="A108" s="16" t="s">
        <v>132</v>
      </c>
      <c r="B108" s="58"/>
      <c r="C108" s="63"/>
      <c r="D108" s="15">
        <v>190.4</v>
      </c>
      <c r="E108" s="58"/>
      <c r="F108" s="15">
        <v>260</v>
      </c>
      <c r="G108" s="58"/>
      <c r="H108" s="15">
        <v>266.06</v>
      </c>
      <c r="I108" s="58"/>
      <c r="J108" s="15">
        <v>300</v>
      </c>
      <c r="K108" s="58"/>
      <c r="L108" s="15">
        <v>300</v>
      </c>
      <c r="M108" s="58"/>
      <c r="N108" s="15">
        <v>300</v>
      </c>
      <c r="O108" s="58"/>
      <c r="P108" s="15">
        <v>300</v>
      </c>
      <c r="Q108" s="58"/>
      <c r="R108" s="15">
        <v>304</v>
      </c>
      <c r="S108" s="58"/>
      <c r="T108" s="15">
        <v>317</v>
      </c>
      <c r="U108" s="58"/>
      <c r="V108" s="15">
        <v>319</v>
      </c>
      <c r="W108" s="58"/>
      <c r="X108" s="15">
        <v>322</v>
      </c>
      <c r="Y108" s="58"/>
      <c r="Z108" s="15">
        <v>323</v>
      </c>
      <c r="AA108" s="58"/>
      <c r="AB108" s="15">
        <v>336</v>
      </c>
      <c r="AC108" s="58"/>
      <c r="AD108" s="15">
        <v>346</v>
      </c>
      <c r="AE108" s="58"/>
      <c r="AF108" s="15">
        <v>354</v>
      </c>
      <c r="AG108" s="58"/>
      <c r="AH108" s="15">
        <v>354</v>
      </c>
      <c r="AI108" s="58"/>
      <c r="AJ108" s="15">
        <v>355</v>
      </c>
      <c r="AK108" s="58"/>
      <c r="AL108" s="15">
        <v>367</v>
      </c>
      <c r="AM108" s="58"/>
      <c r="AN108" s="15">
        <v>366</v>
      </c>
      <c r="AO108" s="58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</row>
    <row r="109" spans="1:62" ht="14.25" customHeight="1" x14ac:dyDescent="0.3">
      <c r="A109" s="16" t="s">
        <v>133</v>
      </c>
      <c r="B109" s="58"/>
      <c r="C109" s="63"/>
      <c r="D109" s="15">
        <v>262.39999999999998</v>
      </c>
      <c r="E109" s="58"/>
      <c r="F109" s="15">
        <v>309</v>
      </c>
      <c r="G109" s="58"/>
      <c r="H109" s="15">
        <v>398.23500000000001</v>
      </c>
      <c r="I109" s="58"/>
      <c r="J109" s="15">
        <v>425.7</v>
      </c>
      <c r="K109" s="58"/>
      <c r="L109" s="15">
        <v>450</v>
      </c>
      <c r="M109" s="58"/>
      <c r="N109" s="15">
        <v>516</v>
      </c>
      <c r="O109" s="58"/>
      <c r="P109" s="15">
        <v>555</v>
      </c>
      <c r="Q109" s="58"/>
      <c r="R109" s="15">
        <v>572</v>
      </c>
      <c r="S109" s="58"/>
      <c r="T109" s="15">
        <v>619</v>
      </c>
      <c r="U109" s="58"/>
      <c r="V109" s="15">
        <v>658</v>
      </c>
      <c r="W109" s="58"/>
      <c r="X109" s="15">
        <v>692</v>
      </c>
      <c r="Y109" s="58"/>
      <c r="Z109" s="15">
        <v>734</v>
      </c>
      <c r="AA109" s="58"/>
      <c r="AB109" s="15">
        <v>768</v>
      </c>
      <c r="AC109" s="58"/>
      <c r="AD109" s="15">
        <v>820</v>
      </c>
      <c r="AE109" s="58"/>
      <c r="AF109" s="15">
        <v>830</v>
      </c>
      <c r="AG109" s="58"/>
      <c r="AH109" s="15">
        <v>893</v>
      </c>
      <c r="AI109" s="58"/>
      <c r="AJ109" s="15">
        <v>912</v>
      </c>
      <c r="AK109" s="58"/>
      <c r="AL109" s="15">
        <v>968</v>
      </c>
      <c r="AM109" s="58"/>
      <c r="AN109" s="15">
        <v>1008</v>
      </c>
      <c r="AO109" s="58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</row>
    <row r="110" spans="1:62" ht="14.25" customHeight="1" x14ac:dyDescent="0.3">
      <c r="A110" s="16" t="s">
        <v>134</v>
      </c>
      <c r="B110" s="58"/>
      <c r="C110" s="63"/>
      <c r="D110" s="15">
        <v>258.2</v>
      </c>
      <c r="E110" s="58"/>
      <c r="F110" s="15">
        <v>258.2</v>
      </c>
      <c r="G110" s="58"/>
      <c r="H110" s="15">
        <v>280.45</v>
      </c>
      <c r="I110" s="58"/>
      <c r="J110" s="15">
        <v>324</v>
      </c>
      <c r="K110" s="58"/>
      <c r="L110" s="15">
        <v>391</v>
      </c>
      <c r="M110" s="58"/>
      <c r="N110" s="15">
        <v>441</v>
      </c>
      <c r="O110" s="58"/>
      <c r="P110" s="15">
        <v>486</v>
      </c>
      <c r="Q110" s="58"/>
      <c r="R110" s="15">
        <v>521</v>
      </c>
      <c r="S110" s="58"/>
      <c r="T110" s="15">
        <v>538</v>
      </c>
      <c r="U110" s="58"/>
      <c r="V110" s="15">
        <v>584</v>
      </c>
      <c r="W110" s="58"/>
      <c r="X110" s="15">
        <v>610</v>
      </c>
      <c r="Y110" s="58"/>
      <c r="Z110" s="15">
        <v>1372</v>
      </c>
      <c r="AA110" s="58"/>
      <c r="AB110" s="15">
        <v>1410</v>
      </c>
      <c r="AC110" s="58"/>
      <c r="AD110" s="15">
        <v>1465</v>
      </c>
      <c r="AE110" s="58"/>
      <c r="AF110" s="15">
        <v>1504</v>
      </c>
      <c r="AG110" s="58"/>
      <c r="AH110" s="15">
        <v>1583</v>
      </c>
      <c r="AI110" s="58"/>
      <c r="AJ110" s="15">
        <v>1504</v>
      </c>
      <c r="AK110" s="58"/>
      <c r="AL110" s="15">
        <v>1544</v>
      </c>
      <c r="AM110" s="58"/>
      <c r="AN110" s="15">
        <v>1550</v>
      </c>
      <c r="AO110" s="58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</row>
    <row r="111" spans="1:62" ht="14.25" customHeight="1" x14ac:dyDescent="0.3">
      <c r="A111" s="16" t="s">
        <v>135</v>
      </c>
      <c r="B111" s="58"/>
      <c r="C111" s="63"/>
      <c r="D111" s="15">
        <v>104.8</v>
      </c>
      <c r="E111" s="58"/>
      <c r="F111" s="15">
        <v>104.8</v>
      </c>
      <c r="G111" s="58"/>
      <c r="H111" s="15">
        <v>144.81</v>
      </c>
      <c r="I111" s="58"/>
      <c r="J111" s="15">
        <v>201.8</v>
      </c>
      <c r="K111" s="58"/>
      <c r="L111" s="15">
        <v>228</v>
      </c>
      <c r="M111" s="58"/>
      <c r="N111" s="15">
        <v>242</v>
      </c>
      <c r="O111" s="58"/>
      <c r="P111" s="15">
        <v>325</v>
      </c>
      <c r="Q111" s="58"/>
      <c r="R111" s="15">
        <v>325</v>
      </c>
      <c r="S111" s="58"/>
      <c r="T111" s="15">
        <v>360</v>
      </c>
      <c r="U111" s="58"/>
      <c r="V111" s="15">
        <v>405</v>
      </c>
      <c r="W111" s="58"/>
      <c r="X111" s="15">
        <v>419</v>
      </c>
      <c r="Y111" s="58"/>
      <c r="Z111" s="15">
        <v>435</v>
      </c>
      <c r="AA111" s="58"/>
      <c r="AB111" s="15">
        <v>516</v>
      </c>
      <c r="AC111" s="58"/>
      <c r="AD111" s="15">
        <v>559</v>
      </c>
      <c r="AE111" s="58"/>
      <c r="AF111" s="15">
        <v>595</v>
      </c>
      <c r="AG111" s="58"/>
      <c r="AH111" s="15">
        <v>585</v>
      </c>
      <c r="AI111" s="58"/>
      <c r="AJ111" s="15">
        <v>755</v>
      </c>
      <c r="AK111" s="58"/>
      <c r="AL111" s="15">
        <v>797</v>
      </c>
      <c r="AM111" s="58"/>
      <c r="AN111" s="15">
        <v>842</v>
      </c>
      <c r="AO111" s="58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</row>
    <row r="112" spans="1:62" ht="14.25" customHeight="1" thickBot="1" x14ac:dyDescent="0.35">
      <c r="A112" s="19" t="s">
        <v>136</v>
      </c>
      <c r="B112" s="59"/>
      <c r="C112" s="65"/>
      <c r="D112" s="20">
        <v>91.199999999999989</v>
      </c>
      <c r="E112" s="59"/>
      <c r="F112" s="20">
        <v>91.199999999999989</v>
      </c>
      <c r="G112" s="59"/>
      <c r="H112" s="20">
        <v>149.38499999999999</v>
      </c>
      <c r="I112" s="59"/>
      <c r="J112" s="20">
        <v>165</v>
      </c>
      <c r="K112" s="59"/>
      <c r="L112" s="20">
        <v>177</v>
      </c>
      <c r="M112" s="59"/>
      <c r="N112" s="20">
        <v>202</v>
      </c>
      <c r="O112" s="59"/>
      <c r="P112" s="20">
        <v>225</v>
      </c>
      <c r="Q112" s="59"/>
      <c r="R112" s="20">
        <v>251</v>
      </c>
      <c r="S112" s="59"/>
      <c r="T112" s="20">
        <v>273</v>
      </c>
      <c r="U112" s="59"/>
      <c r="V112" s="20">
        <v>295</v>
      </c>
      <c r="W112" s="59"/>
      <c r="X112" s="20">
        <v>311</v>
      </c>
      <c r="Y112" s="59"/>
      <c r="Z112" s="20">
        <v>339</v>
      </c>
      <c r="AA112" s="59"/>
      <c r="AB112" s="20">
        <v>402</v>
      </c>
      <c r="AC112" s="59"/>
      <c r="AD112" s="20">
        <v>453</v>
      </c>
      <c r="AE112" s="59"/>
      <c r="AF112" s="20">
        <v>470</v>
      </c>
      <c r="AG112" s="59"/>
      <c r="AH112" s="20">
        <v>545</v>
      </c>
      <c r="AI112" s="59"/>
      <c r="AJ112" s="20">
        <v>645</v>
      </c>
      <c r="AK112" s="59"/>
      <c r="AL112" s="20">
        <v>672</v>
      </c>
      <c r="AM112" s="59"/>
      <c r="AN112" s="20">
        <v>719</v>
      </c>
      <c r="AO112" s="59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</row>
    <row r="113" spans="1:62" ht="5.25" customHeight="1" thickBot="1" x14ac:dyDescent="0.35">
      <c r="A113" s="21"/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</row>
    <row r="114" spans="1:62" ht="14.25" customHeight="1" thickTop="1" x14ac:dyDescent="0.3">
      <c r="A114" s="4" t="s">
        <v>15</v>
      </c>
      <c r="B114" s="4"/>
      <c r="C114" s="23">
        <f>SUM(C3:C113)</f>
        <v>10647</v>
      </c>
      <c r="D114" s="23"/>
      <c r="E114" s="23">
        <f>SUM(E3:E113)</f>
        <v>13721.399999999998</v>
      </c>
      <c r="F114" s="23"/>
      <c r="G114" s="23">
        <f>SUM(G3:G113)</f>
        <v>14301.766640000002</v>
      </c>
      <c r="H114" s="23"/>
      <c r="I114" s="23">
        <f>SUM(I3:I113)</f>
        <v>16658.505000000001</v>
      </c>
      <c r="J114" s="23"/>
      <c r="K114" s="23">
        <f>SUM(K3:K113)</f>
        <v>19323.600000000002</v>
      </c>
      <c r="L114" s="23"/>
      <c r="M114" s="23">
        <f>SUM(M3:M113)</f>
        <v>20757</v>
      </c>
      <c r="N114" s="23"/>
      <c r="O114" s="23">
        <f>SUM(O3:O113)</f>
        <v>23275</v>
      </c>
      <c r="P114" s="23"/>
      <c r="Q114" s="23">
        <f>SUM(Q3:Q113)</f>
        <v>24794</v>
      </c>
      <c r="R114" s="23"/>
      <c r="S114" s="23">
        <f>SUM(S3:S113)</f>
        <v>26024</v>
      </c>
      <c r="T114" s="23"/>
      <c r="U114" s="23">
        <f>SUM(U3:U113)</f>
        <v>27857</v>
      </c>
      <c r="V114" s="23"/>
      <c r="W114" s="23">
        <f>SUM(W3:W113)</f>
        <v>30704</v>
      </c>
      <c r="X114" s="23"/>
      <c r="Y114" s="23">
        <f>SUM(Y3:Y113)</f>
        <v>32776</v>
      </c>
      <c r="Z114" s="23"/>
      <c r="AA114" s="23">
        <f>SUM(AA3:AA113)</f>
        <v>36772</v>
      </c>
      <c r="AB114" s="23"/>
      <c r="AC114" s="23">
        <f>SUM(AC3:AC113)</f>
        <v>41173</v>
      </c>
      <c r="AD114" s="23"/>
      <c r="AE114" s="23">
        <f>SUM(AE3:AE113)</f>
        <v>45210</v>
      </c>
      <c r="AF114" s="23"/>
      <c r="AG114" s="23">
        <f>SUM(AG3:AG113)</f>
        <v>47228</v>
      </c>
      <c r="AH114" s="23"/>
      <c r="AI114" s="23">
        <f>SUM(AI3:AI113)</f>
        <v>50678</v>
      </c>
      <c r="AJ114" s="23"/>
      <c r="AK114" s="23">
        <f>SUM(AK3:AK113)</f>
        <v>54165</v>
      </c>
      <c r="AL114" s="23"/>
      <c r="AM114" s="23">
        <f>SUM(AM3:AM113)</f>
        <v>56993</v>
      </c>
      <c r="AN114" s="23"/>
      <c r="AO114" s="23">
        <f>SUM(AO3:AO113)</f>
        <v>60339</v>
      </c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</row>
    <row r="115" spans="1:62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</row>
    <row r="116" spans="1:62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</row>
    <row r="117" spans="1:62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</row>
    <row r="118" spans="1:62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</row>
    <row r="119" spans="1:62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</row>
    <row r="120" spans="1:62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</row>
    <row r="121" spans="1:62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</row>
    <row r="122" spans="1:62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</row>
    <row r="123" spans="1:62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</row>
    <row r="124" spans="1:62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</row>
    <row r="125" spans="1:62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</row>
    <row r="126" spans="1:62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</row>
    <row r="127" spans="1:62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</row>
    <row r="128" spans="1:62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</row>
    <row r="129" spans="1:62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</row>
    <row r="130" spans="1:62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</row>
    <row r="131" spans="1:62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</row>
    <row r="132" spans="1:62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</row>
    <row r="133" spans="1:62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</row>
    <row r="134" spans="1:62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</row>
    <row r="135" spans="1:62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</row>
    <row r="136" spans="1:62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</row>
    <row r="137" spans="1:62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</row>
    <row r="138" spans="1:62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</row>
    <row r="139" spans="1:62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</row>
    <row r="140" spans="1:62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</row>
    <row r="141" spans="1:62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</row>
    <row r="142" spans="1:62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</row>
    <row r="143" spans="1:62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</row>
    <row r="144" spans="1:62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</row>
    <row r="145" spans="1:62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</row>
    <row r="146" spans="1:62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</row>
    <row r="147" spans="1:62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</row>
    <row r="148" spans="1:62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</row>
    <row r="149" spans="1:62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</row>
    <row r="150" spans="1:62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</row>
    <row r="151" spans="1:62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</row>
    <row r="152" spans="1:62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</row>
    <row r="153" spans="1:62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</row>
    <row r="154" spans="1:62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</row>
    <row r="155" spans="1:62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</row>
    <row r="156" spans="1:62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</row>
    <row r="157" spans="1:62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</row>
    <row r="158" spans="1:62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</row>
    <row r="159" spans="1:62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</row>
    <row r="160" spans="1:62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</row>
    <row r="161" spans="1:62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</row>
    <row r="162" spans="1:62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</row>
    <row r="163" spans="1:62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</row>
    <row r="164" spans="1:62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</row>
    <row r="165" spans="1:62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</row>
    <row r="166" spans="1:62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</row>
    <row r="167" spans="1:62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</row>
    <row r="168" spans="1:62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</row>
    <row r="169" spans="1:62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</row>
    <row r="170" spans="1:62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</row>
    <row r="171" spans="1:62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</row>
    <row r="172" spans="1:62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</row>
    <row r="173" spans="1:62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</row>
    <row r="174" spans="1:62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</row>
    <row r="175" spans="1:62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</row>
    <row r="176" spans="1:62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</row>
    <row r="177" spans="1:62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</row>
    <row r="178" spans="1:62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</row>
    <row r="179" spans="1:62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</row>
    <row r="180" spans="1:62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</row>
    <row r="181" spans="1:62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</row>
    <row r="182" spans="1:62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</row>
    <row r="183" spans="1:62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</row>
    <row r="184" spans="1:62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</row>
    <row r="185" spans="1:62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</row>
    <row r="186" spans="1:62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</row>
    <row r="187" spans="1:62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</row>
    <row r="188" spans="1:62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</row>
    <row r="189" spans="1:62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</row>
    <row r="190" spans="1:62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</row>
    <row r="191" spans="1:62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</row>
    <row r="192" spans="1:62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</row>
    <row r="193" spans="1:62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</row>
    <row r="194" spans="1:62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</row>
    <row r="195" spans="1:62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</row>
    <row r="196" spans="1:62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</row>
    <row r="197" spans="1:62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</row>
    <row r="198" spans="1:62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</row>
    <row r="199" spans="1:62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</row>
    <row r="200" spans="1:62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</row>
    <row r="201" spans="1:62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</row>
    <row r="202" spans="1:62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</row>
    <row r="203" spans="1:62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</row>
    <row r="204" spans="1:62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</row>
    <row r="205" spans="1:62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</row>
    <row r="206" spans="1:62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</row>
    <row r="207" spans="1:62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</row>
    <row r="208" spans="1:62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</row>
    <row r="209" spans="1:62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</row>
    <row r="210" spans="1:62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</row>
    <row r="211" spans="1:62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</row>
    <row r="212" spans="1:62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</row>
    <row r="213" spans="1:62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</row>
    <row r="214" spans="1:62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</row>
    <row r="215" spans="1:62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</row>
    <row r="216" spans="1:62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</row>
    <row r="217" spans="1:62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</row>
    <row r="218" spans="1:62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</row>
    <row r="219" spans="1:62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</row>
    <row r="220" spans="1:62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</row>
    <row r="221" spans="1:62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</row>
    <row r="222" spans="1:62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</row>
    <row r="223" spans="1:62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</row>
    <row r="224" spans="1:62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</row>
    <row r="225" spans="1:62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</row>
    <row r="226" spans="1:62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</row>
    <row r="227" spans="1:62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</row>
    <row r="228" spans="1:62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</row>
    <row r="229" spans="1:62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</row>
    <row r="230" spans="1:62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</row>
    <row r="231" spans="1:62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</row>
    <row r="232" spans="1:62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</row>
    <row r="233" spans="1:62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</row>
    <row r="234" spans="1:62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</row>
    <row r="235" spans="1:62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</row>
    <row r="236" spans="1:62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</row>
    <row r="237" spans="1:62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</row>
    <row r="238" spans="1:62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</row>
    <row r="239" spans="1:62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</row>
    <row r="240" spans="1:62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</row>
    <row r="241" spans="1:62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</row>
    <row r="242" spans="1:62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</row>
    <row r="243" spans="1:62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</row>
    <row r="244" spans="1:62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</row>
    <row r="245" spans="1:62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</row>
    <row r="246" spans="1:62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</row>
    <row r="247" spans="1:62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</row>
    <row r="248" spans="1:62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</row>
    <row r="249" spans="1:62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</row>
    <row r="250" spans="1:62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</row>
    <row r="251" spans="1:62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</row>
    <row r="252" spans="1:62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</row>
    <row r="253" spans="1:62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</row>
    <row r="254" spans="1:62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</row>
    <row r="255" spans="1:62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</row>
    <row r="256" spans="1:62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</row>
    <row r="257" spans="1:62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</row>
    <row r="258" spans="1:62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</row>
    <row r="259" spans="1:62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</row>
    <row r="260" spans="1:62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</row>
    <row r="261" spans="1:62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</row>
    <row r="262" spans="1:62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</row>
    <row r="263" spans="1:62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</row>
    <row r="264" spans="1:62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</row>
    <row r="265" spans="1:62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</row>
    <row r="266" spans="1:62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</row>
    <row r="267" spans="1:62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</row>
    <row r="268" spans="1:62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</row>
    <row r="269" spans="1:62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</row>
    <row r="270" spans="1:62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</row>
    <row r="271" spans="1:62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</row>
    <row r="272" spans="1:62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</row>
    <row r="273" spans="1:62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</row>
    <row r="274" spans="1:62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</row>
    <row r="275" spans="1:62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</row>
    <row r="276" spans="1:62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</row>
    <row r="277" spans="1:62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</row>
    <row r="278" spans="1:62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</row>
    <row r="279" spans="1:62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</row>
    <row r="280" spans="1:62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</row>
    <row r="281" spans="1:62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</row>
    <row r="282" spans="1:62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</row>
    <row r="283" spans="1:62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</row>
    <row r="284" spans="1:62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</row>
    <row r="285" spans="1:62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</row>
    <row r="286" spans="1:62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</row>
    <row r="287" spans="1:62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</row>
    <row r="288" spans="1:62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</row>
    <row r="289" spans="1:62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</row>
    <row r="290" spans="1:62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</row>
    <row r="291" spans="1:62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</row>
    <row r="292" spans="1:62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</row>
    <row r="293" spans="1:62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</row>
    <row r="294" spans="1:62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</row>
    <row r="295" spans="1:62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</row>
    <row r="296" spans="1:62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</row>
    <row r="297" spans="1:62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</row>
    <row r="298" spans="1:62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</row>
    <row r="299" spans="1:62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</row>
    <row r="300" spans="1:62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</row>
    <row r="301" spans="1:62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</row>
    <row r="302" spans="1:62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</row>
    <row r="303" spans="1:62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</row>
    <row r="304" spans="1:62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</row>
    <row r="305" spans="1:62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</row>
    <row r="306" spans="1:62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</row>
    <row r="307" spans="1:62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</row>
    <row r="308" spans="1:62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</row>
    <row r="309" spans="1:62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</row>
    <row r="310" spans="1:62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</row>
    <row r="311" spans="1:62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</row>
    <row r="312" spans="1:62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</row>
    <row r="313" spans="1:62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</row>
    <row r="314" spans="1:62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</row>
    <row r="315" spans="1:62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</row>
    <row r="316" spans="1:62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</row>
    <row r="317" spans="1:62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</row>
    <row r="318" spans="1:62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</row>
    <row r="319" spans="1:62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</row>
    <row r="320" spans="1:62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</row>
    <row r="321" spans="1:62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</row>
    <row r="322" spans="1:62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</row>
    <row r="323" spans="1:62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</row>
    <row r="324" spans="1:62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</row>
    <row r="325" spans="1:62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</row>
    <row r="326" spans="1:62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</row>
    <row r="327" spans="1:62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</row>
    <row r="328" spans="1:62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</row>
    <row r="329" spans="1:62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</row>
    <row r="330" spans="1:62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</row>
    <row r="331" spans="1:62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</row>
    <row r="332" spans="1:62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</row>
    <row r="333" spans="1:62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</row>
    <row r="334" spans="1:62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</row>
    <row r="335" spans="1:62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</row>
    <row r="336" spans="1:62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</row>
    <row r="337" spans="1:62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</row>
    <row r="338" spans="1:62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</row>
    <row r="339" spans="1:62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</row>
    <row r="340" spans="1:62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</row>
    <row r="341" spans="1:62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</row>
    <row r="342" spans="1:62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</row>
    <row r="343" spans="1:62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</row>
    <row r="344" spans="1:62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</row>
    <row r="345" spans="1:62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</row>
    <row r="346" spans="1:62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</row>
    <row r="347" spans="1:62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</row>
    <row r="348" spans="1:62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</row>
    <row r="349" spans="1:62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</row>
    <row r="350" spans="1:62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</row>
    <row r="351" spans="1:62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</row>
    <row r="352" spans="1:62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</row>
    <row r="353" spans="1:62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</row>
    <row r="354" spans="1:62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</row>
    <row r="355" spans="1:62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</row>
    <row r="356" spans="1:62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</row>
    <row r="357" spans="1:62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</row>
    <row r="358" spans="1:62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</row>
    <row r="359" spans="1:62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</row>
    <row r="360" spans="1:62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</row>
    <row r="361" spans="1:62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</row>
    <row r="362" spans="1:62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</row>
    <row r="363" spans="1:62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</row>
    <row r="364" spans="1:62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</row>
    <row r="365" spans="1:62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</row>
    <row r="366" spans="1:62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</row>
    <row r="367" spans="1:62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</row>
    <row r="368" spans="1:62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</row>
    <row r="369" spans="1:62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</row>
    <row r="370" spans="1:62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</row>
    <row r="371" spans="1:62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</row>
    <row r="372" spans="1:62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</row>
    <row r="373" spans="1:62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</row>
    <row r="374" spans="1:62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</row>
    <row r="375" spans="1:62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</row>
    <row r="376" spans="1:62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</row>
    <row r="377" spans="1:62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</row>
    <row r="378" spans="1:62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</row>
    <row r="379" spans="1:62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</row>
    <row r="380" spans="1:62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</row>
    <row r="381" spans="1:62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</row>
    <row r="382" spans="1:62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</row>
    <row r="383" spans="1:62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</row>
    <row r="384" spans="1:62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</row>
    <row r="385" spans="1:62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</row>
    <row r="386" spans="1:62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</row>
    <row r="387" spans="1:62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</row>
    <row r="388" spans="1:62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</row>
    <row r="389" spans="1:62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</row>
    <row r="390" spans="1:62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</row>
    <row r="391" spans="1:62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</row>
    <row r="392" spans="1:62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</row>
    <row r="393" spans="1:62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</row>
    <row r="394" spans="1:62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</row>
    <row r="395" spans="1:62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</row>
    <row r="396" spans="1:62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</row>
    <row r="397" spans="1:62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</row>
    <row r="398" spans="1:62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</row>
    <row r="399" spans="1:62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</row>
    <row r="400" spans="1:62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</row>
    <row r="401" spans="1:62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</row>
    <row r="402" spans="1:62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</row>
    <row r="403" spans="1:62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</row>
    <row r="404" spans="1:62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</row>
    <row r="405" spans="1:62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</row>
    <row r="406" spans="1:62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</row>
    <row r="407" spans="1:62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</row>
    <row r="408" spans="1:62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</row>
    <row r="409" spans="1:62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</row>
    <row r="410" spans="1:62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</row>
    <row r="411" spans="1:62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</row>
    <row r="412" spans="1:62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</row>
    <row r="413" spans="1:62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</row>
    <row r="414" spans="1:62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</row>
    <row r="415" spans="1:62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</row>
    <row r="416" spans="1:62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</row>
    <row r="417" spans="1:62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</row>
    <row r="418" spans="1:62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</row>
    <row r="419" spans="1:62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</row>
    <row r="420" spans="1:62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</row>
    <row r="421" spans="1:62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</row>
    <row r="422" spans="1:62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</row>
    <row r="423" spans="1:62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</row>
    <row r="424" spans="1:62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</row>
    <row r="425" spans="1:62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</row>
    <row r="426" spans="1:62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</row>
    <row r="427" spans="1:62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</row>
    <row r="428" spans="1:62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</row>
    <row r="429" spans="1:62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</row>
    <row r="430" spans="1:62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</row>
    <row r="431" spans="1:62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</row>
    <row r="432" spans="1:62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</row>
    <row r="433" spans="1:62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</row>
    <row r="434" spans="1:62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</row>
    <row r="435" spans="1:62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</row>
    <row r="436" spans="1:62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</row>
    <row r="437" spans="1:62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</row>
    <row r="438" spans="1:62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</row>
    <row r="439" spans="1:62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</row>
    <row r="440" spans="1:62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</row>
    <row r="441" spans="1:62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</row>
    <row r="442" spans="1:62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</row>
    <row r="443" spans="1:62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</row>
    <row r="444" spans="1:62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</row>
    <row r="445" spans="1:62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</row>
    <row r="446" spans="1:62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</row>
    <row r="447" spans="1:62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</row>
    <row r="448" spans="1:62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</row>
    <row r="449" spans="1:62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</row>
    <row r="450" spans="1:62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</row>
    <row r="451" spans="1:62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</row>
    <row r="452" spans="1:62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</row>
    <row r="453" spans="1:62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</row>
    <row r="454" spans="1:62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</row>
    <row r="455" spans="1:62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</row>
    <row r="456" spans="1:62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</row>
    <row r="457" spans="1:62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</row>
    <row r="458" spans="1:62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</row>
    <row r="459" spans="1:62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</row>
    <row r="460" spans="1:62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</row>
    <row r="461" spans="1:62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</row>
    <row r="462" spans="1:62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</row>
    <row r="463" spans="1:62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</row>
    <row r="464" spans="1:62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</row>
    <row r="465" spans="1:62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</row>
    <row r="466" spans="1:62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</row>
    <row r="467" spans="1:62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</row>
    <row r="468" spans="1:62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</row>
    <row r="469" spans="1:62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</row>
    <row r="470" spans="1:62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</row>
    <row r="471" spans="1:62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</row>
    <row r="472" spans="1:62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</row>
    <row r="473" spans="1:62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</row>
    <row r="474" spans="1:62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</row>
    <row r="475" spans="1:62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</row>
    <row r="476" spans="1:62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</row>
    <row r="477" spans="1:62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</row>
    <row r="478" spans="1:62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</row>
    <row r="479" spans="1:62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</row>
    <row r="480" spans="1:62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</row>
    <row r="481" spans="1:62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</row>
    <row r="482" spans="1:62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</row>
    <row r="483" spans="1:62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</row>
    <row r="484" spans="1:62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</row>
    <row r="485" spans="1:62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</row>
    <row r="486" spans="1:62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</row>
    <row r="487" spans="1:62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</row>
    <row r="488" spans="1:62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</row>
    <row r="489" spans="1:62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</row>
    <row r="490" spans="1:62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</row>
    <row r="491" spans="1:62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</row>
    <row r="492" spans="1:62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</row>
    <row r="493" spans="1:62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</row>
    <row r="494" spans="1:62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</row>
    <row r="495" spans="1:62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</row>
    <row r="496" spans="1:62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</row>
    <row r="497" spans="1:62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</row>
    <row r="498" spans="1:62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</row>
    <row r="499" spans="1:62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</row>
    <row r="500" spans="1:62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</row>
    <row r="501" spans="1:62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</row>
    <row r="502" spans="1:62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</row>
    <row r="503" spans="1:62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</row>
    <row r="504" spans="1:62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</row>
    <row r="505" spans="1:62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</row>
    <row r="506" spans="1:62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</row>
    <row r="507" spans="1:62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</row>
    <row r="508" spans="1:62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</row>
    <row r="509" spans="1:62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</row>
    <row r="510" spans="1:62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</row>
    <row r="511" spans="1:62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</row>
    <row r="512" spans="1:62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</row>
    <row r="513" spans="1:62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</row>
    <row r="514" spans="1:62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</row>
    <row r="515" spans="1:62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</row>
    <row r="516" spans="1:62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</row>
    <row r="517" spans="1:62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</row>
    <row r="518" spans="1:62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</row>
    <row r="519" spans="1:62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</row>
    <row r="520" spans="1:62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</row>
    <row r="521" spans="1:62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</row>
    <row r="522" spans="1:62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</row>
    <row r="523" spans="1:62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</row>
    <row r="524" spans="1:62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</row>
    <row r="525" spans="1:62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</row>
    <row r="526" spans="1:62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</row>
    <row r="527" spans="1:62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</row>
    <row r="528" spans="1:62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</row>
    <row r="529" spans="1:62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</row>
    <row r="530" spans="1:62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</row>
    <row r="531" spans="1:62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</row>
    <row r="532" spans="1:62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</row>
    <row r="533" spans="1:62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</row>
    <row r="534" spans="1:62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</row>
    <row r="535" spans="1:62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</row>
    <row r="536" spans="1:62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</row>
    <row r="537" spans="1:62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</row>
    <row r="538" spans="1:62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</row>
    <row r="539" spans="1:62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</row>
    <row r="540" spans="1:62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</row>
    <row r="541" spans="1:62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</row>
    <row r="542" spans="1:62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</row>
    <row r="543" spans="1:62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</row>
    <row r="544" spans="1:62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</row>
    <row r="545" spans="1:62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</row>
    <row r="546" spans="1:62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</row>
    <row r="547" spans="1:62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</row>
    <row r="548" spans="1:62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</row>
    <row r="549" spans="1:62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</row>
    <row r="550" spans="1:62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</row>
    <row r="551" spans="1:62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</row>
    <row r="552" spans="1:62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</row>
    <row r="553" spans="1:62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</row>
    <row r="554" spans="1:62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</row>
    <row r="555" spans="1:62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</row>
    <row r="556" spans="1:62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</row>
    <row r="557" spans="1:62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</row>
    <row r="558" spans="1:62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</row>
    <row r="559" spans="1:62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</row>
    <row r="560" spans="1:62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</row>
    <row r="561" spans="1:62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</row>
    <row r="562" spans="1:62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</row>
    <row r="563" spans="1:62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</row>
    <row r="564" spans="1:62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</row>
    <row r="565" spans="1:62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</row>
    <row r="566" spans="1:62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</row>
    <row r="567" spans="1:62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</row>
    <row r="568" spans="1:62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</row>
    <row r="569" spans="1:62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</row>
    <row r="570" spans="1:62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</row>
    <row r="571" spans="1:62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</row>
    <row r="572" spans="1:62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</row>
    <row r="573" spans="1:62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</row>
    <row r="574" spans="1:62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</row>
    <row r="575" spans="1:62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</row>
    <row r="576" spans="1:62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</row>
    <row r="577" spans="1:62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</row>
    <row r="578" spans="1:62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</row>
    <row r="579" spans="1:62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</row>
    <row r="580" spans="1:62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</row>
    <row r="581" spans="1:62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</row>
    <row r="582" spans="1:62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</row>
    <row r="583" spans="1:62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</row>
    <row r="584" spans="1:62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</row>
    <row r="585" spans="1:62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</row>
    <row r="586" spans="1:62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</row>
    <row r="587" spans="1:62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</row>
    <row r="588" spans="1:62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</row>
    <row r="589" spans="1:62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</row>
    <row r="590" spans="1:62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</row>
    <row r="591" spans="1:62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</row>
    <row r="592" spans="1:62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</row>
    <row r="593" spans="1:62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</row>
    <row r="594" spans="1:62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</row>
    <row r="595" spans="1:62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</row>
    <row r="596" spans="1:62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</row>
    <row r="597" spans="1:62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</row>
    <row r="598" spans="1:62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</row>
    <row r="599" spans="1:62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</row>
    <row r="600" spans="1:62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</row>
    <row r="601" spans="1:62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</row>
    <row r="602" spans="1:62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</row>
    <row r="603" spans="1:62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</row>
    <row r="604" spans="1:62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</row>
    <row r="605" spans="1:62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</row>
    <row r="606" spans="1:62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</row>
    <row r="607" spans="1:62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</row>
    <row r="608" spans="1:62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</row>
    <row r="609" spans="1:62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</row>
    <row r="610" spans="1:62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</row>
    <row r="611" spans="1:62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</row>
    <row r="612" spans="1:62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</row>
    <row r="613" spans="1:62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</row>
    <row r="614" spans="1:62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</row>
    <row r="615" spans="1:62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</row>
    <row r="616" spans="1:62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</row>
    <row r="617" spans="1:62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</row>
    <row r="618" spans="1:62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</row>
    <row r="619" spans="1:62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</row>
    <row r="620" spans="1:62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</row>
    <row r="621" spans="1:62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</row>
    <row r="622" spans="1:62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</row>
    <row r="623" spans="1:62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</row>
    <row r="624" spans="1:62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</row>
    <row r="625" spans="1:62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</row>
    <row r="626" spans="1:62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</row>
    <row r="627" spans="1:62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</row>
    <row r="628" spans="1:62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</row>
    <row r="629" spans="1:62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</row>
    <row r="630" spans="1:62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</row>
    <row r="631" spans="1:62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</row>
    <row r="632" spans="1:62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</row>
    <row r="633" spans="1:62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</row>
    <row r="634" spans="1:62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</row>
    <row r="635" spans="1:62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</row>
    <row r="636" spans="1:62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</row>
    <row r="637" spans="1:62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</row>
    <row r="638" spans="1:62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</row>
    <row r="639" spans="1:62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</row>
    <row r="640" spans="1:62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</row>
    <row r="641" spans="1:62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</row>
    <row r="642" spans="1:62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</row>
    <row r="643" spans="1:62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</row>
    <row r="644" spans="1:62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</row>
    <row r="645" spans="1:62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</row>
    <row r="646" spans="1:62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</row>
    <row r="647" spans="1:62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</row>
    <row r="648" spans="1:62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</row>
    <row r="649" spans="1:62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</row>
    <row r="650" spans="1:62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</row>
    <row r="651" spans="1:62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</row>
    <row r="652" spans="1:62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</row>
    <row r="653" spans="1:62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</row>
    <row r="654" spans="1:62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</row>
    <row r="655" spans="1:62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</row>
    <row r="656" spans="1:62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</row>
    <row r="657" spans="1:62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</row>
    <row r="658" spans="1:62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</row>
    <row r="659" spans="1:62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</row>
    <row r="660" spans="1:62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</row>
    <row r="661" spans="1:62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</row>
    <row r="662" spans="1:62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</row>
    <row r="663" spans="1:62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</row>
    <row r="664" spans="1:62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</row>
    <row r="665" spans="1:62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</row>
    <row r="666" spans="1:62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</row>
    <row r="667" spans="1:62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</row>
    <row r="668" spans="1:62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</row>
    <row r="669" spans="1:62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</row>
    <row r="670" spans="1:62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</row>
    <row r="671" spans="1:62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</row>
    <row r="672" spans="1:62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</row>
    <row r="673" spans="1:62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</row>
    <row r="674" spans="1:62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</row>
    <row r="675" spans="1:62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</row>
    <row r="676" spans="1:62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</row>
    <row r="677" spans="1:62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</row>
    <row r="678" spans="1:62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</row>
    <row r="679" spans="1:62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</row>
    <row r="680" spans="1:62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</row>
    <row r="681" spans="1:62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</row>
    <row r="682" spans="1:62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</row>
    <row r="683" spans="1:62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</row>
    <row r="684" spans="1:62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</row>
    <row r="685" spans="1:62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</row>
    <row r="686" spans="1:62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</row>
    <row r="687" spans="1:62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</row>
    <row r="688" spans="1:62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</row>
    <row r="689" spans="1:62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</row>
    <row r="690" spans="1:62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</row>
    <row r="691" spans="1:62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</row>
    <row r="692" spans="1:62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</row>
    <row r="693" spans="1:62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</row>
    <row r="694" spans="1:62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</row>
    <row r="695" spans="1:62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</row>
    <row r="696" spans="1:62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</row>
    <row r="697" spans="1:62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</row>
    <row r="698" spans="1:62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</row>
    <row r="699" spans="1:62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</row>
    <row r="700" spans="1:62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</row>
    <row r="701" spans="1:62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</row>
    <row r="702" spans="1:62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</row>
    <row r="703" spans="1:62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</row>
    <row r="704" spans="1:62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</row>
    <row r="705" spans="1:62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</row>
    <row r="706" spans="1:62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</row>
    <row r="707" spans="1:62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</row>
    <row r="708" spans="1:62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</row>
    <row r="709" spans="1:62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</row>
    <row r="710" spans="1:62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</row>
    <row r="711" spans="1:62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</row>
    <row r="712" spans="1:62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</row>
    <row r="713" spans="1:62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</row>
    <row r="714" spans="1:62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</row>
    <row r="715" spans="1:62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</row>
    <row r="716" spans="1:62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</row>
    <row r="717" spans="1:62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</row>
    <row r="718" spans="1:62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</row>
    <row r="719" spans="1:62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</row>
    <row r="720" spans="1:62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</row>
    <row r="721" spans="1:62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</row>
    <row r="722" spans="1:62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</row>
    <row r="723" spans="1:62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</row>
    <row r="724" spans="1:62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</row>
    <row r="725" spans="1:62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</row>
    <row r="726" spans="1:62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</row>
    <row r="727" spans="1:62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</row>
    <row r="728" spans="1:62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</row>
    <row r="729" spans="1:62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</row>
    <row r="730" spans="1:62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</row>
    <row r="731" spans="1:62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</row>
    <row r="732" spans="1:62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</row>
    <row r="733" spans="1:62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</row>
    <row r="734" spans="1:62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</row>
    <row r="735" spans="1:62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</row>
    <row r="736" spans="1:62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</row>
    <row r="737" spans="1:62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</row>
    <row r="738" spans="1:62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</row>
    <row r="739" spans="1:62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</row>
    <row r="740" spans="1:62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</row>
    <row r="741" spans="1:62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</row>
    <row r="742" spans="1:62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</row>
    <row r="743" spans="1:62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</row>
    <row r="744" spans="1:62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</row>
    <row r="745" spans="1:62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</row>
    <row r="746" spans="1:62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</row>
    <row r="747" spans="1:62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</row>
    <row r="748" spans="1:62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</row>
    <row r="749" spans="1:62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</row>
    <row r="750" spans="1:62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</row>
    <row r="751" spans="1:62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</row>
    <row r="752" spans="1:62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</row>
    <row r="753" spans="1:62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</row>
    <row r="754" spans="1:62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</row>
    <row r="755" spans="1:62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</row>
    <row r="756" spans="1:62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</row>
    <row r="757" spans="1:62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</row>
    <row r="758" spans="1:62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</row>
    <row r="759" spans="1:62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</row>
    <row r="760" spans="1:62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</row>
    <row r="761" spans="1:62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</row>
    <row r="762" spans="1:62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</row>
    <row r="763" spans="1:62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</row>
    <row r="764" spans="1:62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</row>
    <row r="765" spans="1:62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</row>
    <row r="766" spans="1:62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</row>
    <row r="767" spans="1:62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</row>
    <row r="768" spans="1:62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</row>
    <row r="769" spans="1:62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</row>
    <row r="770" spans="1:62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</row>
    <row r="771" spans="1:62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</row>
    <row r="772" spans="1:62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</row>
    <row r="773" spans="1:62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</row>
    <row r="774" spans="1:62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</row>
    <row r="775" spans="1:62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</row>
    <row r="776" spans="1:62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</row>
    <row r="777" spans="1:62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</row>
    <row r="778" spans="1:62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</row>
    <row r="779" spans="1:62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</row>
    <row r="780" spans="1:62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</row>
    <row r="781" spans="1:62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</row>
    <row r="782" spans="1:62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</row>
    <row r="783" spans="1:62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</row>
    <row r="784" spans="1:62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</row>
    <row r="785" spans="1:62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</row>
    <row r="786" spans="1:62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</row>
    <row r="787" spans="1:62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</row>
    <row r="788" spans="1:62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</row>
    <row r="789" spans="1:62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</row>
    <row r="790" spans="1:62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</row>
    <row r="791" spans="1:62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</row>
    <row r="792" spans="1:62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</row>
    <row r="793" spans="1:62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</row>
    <row r="794" spans="1:62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</row>
    <row r="795" spans="1:62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</row>
    <row r="796" spans="1:62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</row>
    <row r="797" spans="1:62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</row>
    <row r="798" spans="1:62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</row>
    <row r="799" spans="1:62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</row>
    <row r="800" spans="1:62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</row>
    <row r="801" spans="1:62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</row>
    <row r="802" spans="1:62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</row>
    <row r="803" spans="1:62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</row>
    <row r="804" spans="1:62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</row>
    <row r="805" spans="1:62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</row>
    <row r="806" spans="1:62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</row>
    <row r="807" spans="1:62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</row>
    <row r="808" spans="1:62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</row>
    <row r="809" spans="1:62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</row>
    <row r="810" spans="1:62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</row>
    <row r="811" spans="1:62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</row>
    <row r="812" spans="1:62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</row>
    <row r="813" spans="1:62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</row>
    <row r="814" spans="1:62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</row>
    <row r="815" spans="1:62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</row>
    <row r="816" spans="1:62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</row>
    <row r="817" spans="1:62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</row>
    <row r="818" spans="1:62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</row>
    <row r="819" spans="1:62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</row>
    <row r="820" spans="1:62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</row>
    <row r="821" spans="1:62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</row>
    <row r="822" spans="1:62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</row>
    <row r="823" spans="1:62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</row>
    <row r="824" spans="1:62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</row>
    <row r="825" spans="1:62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</row>
    <row r="826" spans="1:62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</row>
    <row r="827" spans="1:62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</row>
    <row r="828" spans="1:62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</row>
    <row r="829" spans="1:62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</row>
    <row r="830" spans="1:62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</row>
    <row r="831" spans="1:62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</row>
    <row r="832" spans="1:62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</row>
    <row r="833" spans="1:62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</row>
    <row r="834" spans="1:62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</row>
    <row r="835" spans="1:62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</row>
    <row r="836" spans="1:62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</row>
    <row r="837" spans="1:62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</row>
    <row r="838" spans="1:62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</row>
    <row r="839" spans="1:62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</row>
    <row r="840" spans="1:62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</row>
    <row r="841" spans="1:62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</row>
    <row r="842" spans="1:62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</row>
    <row r="843" spans="1:62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</row>
    <row r="844" spans="1:62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</row>
    <row r="845" spans="1:62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</row>
    <row r="846" spans="1:62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</row>
    <row r="847" spans="1:62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</row>
    <row r="848" spans="1:62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</row>
    <row r="849" spans="1:62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</row>
    <row r="850" spans="1:62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</row>
    <row r="851" spans="1:62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</row>
    <row r="852" spans="1:62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</row>
    <row r="853" spans="1:62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</row>
    <row r="854" spans="1:62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</row>
    <row r="855" spans="1:62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</row>
    <row r="856" spans="1:62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</row>
    <row r="857" spans="1:62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</row>
    <row r="858" spans="1:62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</row>
    <row r="859" spans="1:62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</row>
    <row r="860" spans="1:62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</row>
    <row r="861" spans="1:62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</row>
    <row r="862" spans="1:62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</row>
    <row r="863" spans="1:62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</row>
    <row r="864" spans="1:62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</row>
    <row r="865" spans="1:62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</row>
    <row r="866" spans="1:62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</row>
    <row r="867" spans="1:62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</row>
    <row r="868" spans="1:62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</row>
    <row r="869" spans="1:62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</row>
    <row r="870" spans="1:62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</row>
    <row r="871" spans="1:62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</row>
    <row r="872" spans="1:62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</row>
    <row r="873" spans="1:62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</row>
    <row r="874" spans="1:62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</row>
    <row r="875" spans="1:62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</row>
    <row r="876" spans="1:62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</row>
    <row r="877" spans="1:62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</row>
    <row r="878" spans="1:62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</row>
    <row r="879" spans="1:62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</row>
    <row r="880" spans="1:62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</row>
    <row r="881" spans="1:62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</row>
    <row r="882" spans="1:62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</row>
    <row r="883" spans="1:62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</row>
    <row r="884" spans="1:62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</row>
    <row r="885" spans="1:62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</row>
    <row r="886" spans="1:62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</row>
    <row r="887" spans="1:62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</row>
    <row r="888" spans="1:62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</row>
    <row r="889" spans="1:62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</row>
    <row r="890" spans="1:62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</row>
    <row r="891" spans="1:62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</row>
    <row r="892" spans="1:62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</row>
    <row r="893" spans="1:62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</row>
    <row r="894" spans="1:62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</row>
    <row r="895" spans="1:62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</row>
    <row r="896" spans="1:62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</row>
    <row r="897" spans="1:62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</row>
    <row r="898" spans="1:62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</row>
    <row r="899" spans="1:62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</row>
    <row r="900" spans="1:62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</row>
    <row r="901" spans="1:62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</row>
    <row r="902" spans="1:62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</row>
    <row r="903" spans="1:62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</row>
    <row r="904" spans="1:62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</row>
    <row r="905" spans="1:62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</row>
    <row r="906" spans="1:62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</row>
    <row r="907" spans="1:62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</row>
    <row r="908" spans="1:62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</row>
    <row r="909" spans="1:62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</row>
    <row r="910" spans="1:62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</row>
    <row r="911" spans="1:62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</row>
    <row r="912" spans="1:62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</row>
    <row r="913" spans="1:62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</row>
    <row r="914" spans="1:62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</row>
    <row r="915" spans="1:62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</row>
    <row r="916" spans="1:62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</row>
    <row r="917" spans="1:62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</row>
    <row r="918" spans="1:62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</row>
    <row r="919" spans="1:62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</row>
    <row r="920" spans="1:62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</row>
    <row r="921" spans="1:62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</row>
    <row r="922" spans="1:62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</row>
    <row r="923" spans="1:62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</row>
    <row r="924" spans="1:62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</row>
    <row r="925" spans="1:62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</row>
    <row r="926" spans="1:62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</row>
    <row r="927" spans="1:62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</row>
    <row r="928" spans="1:62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</row>
    <row r="929" spans="1:62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</row>
    <row r="930" spans="1:62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</row>
    <row r="931" spans="1:62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</row>
    <row r="932" spans="1:62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</row>
    <row r="933" spans="1:62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</row>
    <row r="934" spans="1:62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</row>
    <row r="935" spans="1:62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</row>
    <row r="936" spans="1:62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</row>
    <row r="937" spans="1:62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</row>
    <row r="938" spans="1:62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</row>
    <row r="939" spans="1:62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</row>
    <row r="940" spans="1:62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</row>
    <row r="941" spans="1:62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</row>
    <row r="942" spans="1:62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</row>
    <row r="943" spans="1:62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</row>
    <row r="944" spans="1:62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</row>
    <row r="945" spans="1:62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</row>
    <row r="946" spans="1:62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</row>
    <row r="947" spans="1:62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</row>
    <row r="948" spans="1:62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</row>
    <row r="949" spans="1:62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</row>
    <row r="950" spans="1:62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</row>
    <row r="951" spans="1:62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</row>
    <row r="952" spans="1:62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</row>
    <row r="953" spans="1:62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</row>
    <row r="954" spans="1:62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</row>
    <row r="955" spans="1:62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</row>
    <row r="956" spans="1:62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</row>
    <row r="957" spans="1:62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</row>
    <row r="958" spans="1:62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</row>
    <row r="959" spans="1:62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</row>
    <row r="960" spans="1:62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</row>
    <row r="961" spans="1:62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</row>
    <row r="962" spans="1:62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</row>
    <row r="963" spans="1:62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</row>
    <row r="964" spans="1:62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</row>
    <row r="965" spans="1:62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</row>
    <row r="966" spans="1:62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</row>
    <row r="967" spans="1:62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</row>
    <row r="968" spans="1:62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</row>
    <row r="969" spans="1:62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</row>
    <row r="970" spans="1:62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</row>
    <row r="971" spans="1:62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</row>
    <row r="972" spans="1:62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</row>
    <row r="973" spans="1:62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</row>
    <row r="974" spans="1:62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</row>
    <row r="975" spans="1:62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</row>
    <row r="976" spans="1:62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</row>
    <row r="977" spans="1:62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</row>
    <row r="978" spans="1:62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</row>
    <row r="979" spans="1:62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</row>
    <row r="980" spans="1:62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</row>
    <row r="981" spans="1:62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</row>
    <row r="982" spans="1:62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</row>
    <row r="983" spans="1:62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</row>
    <row r="984" spans="1:62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</row>
    <row r="985" spans="1:62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</row>
    <row r="986" spans="1:62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</row>
    <row r="987" spans="1:62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</row>
    <row r="988" spans="1:62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</row>
    <row r="989" spans="1:62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</row>
    <row r="990" spans="1:62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</row>
    <row r="991" spans="1:62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</row>
    <row r="992" spans="1:62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</row>
    <row r="993" spans="1:62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</row>
    <row r="994" spans="1:62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</row>
    <row r="995" spans="1:62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</row>
    <row r="996" spans="1:62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</row>
    <row r="997" spans="1:62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</row>
    <row r="998" spans="1:62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</row>
    <row r="999" spans="1:62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</row>
    <row r="1000" spans="1:62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</row>
  </sheetData>
  <mergeCells count="399">
    <mergeCell ref="AO106:AO112"/>
    <mergeCell ref="AO53:AO57"/>
    <mergeCell ref="AO58:AO59"/>
    <mergeCell ref="AO60:AO67"/>
    <mergeCell ref="AO68:AO73"/>
    <mergeCell ref="AO74:AO81"/>
    <mergeCell ref="AO82:AO90"/>
    <mergeCell ref="AO91:AO100"/>
    <mergeCell ref="AO101:AO102"/>
    <mergeCell ref="AO103:AO104"/>
    <mergeCell ref="AO3:AO6"/>
    <mergeCell ref="AO7:AO8"/>
    <mergeCell ref="AO9:AO13"/>
    <mergeCell ref="AO14:AO18"/>
    <mergeCell ref="AO19:AO27"/>
    <mergeCell ref="AO28:AO31"/>
    <mergeCell ref="AO32:AO36"/>
    <mergeCell ref="AO37:AO40"/>
    <mergeCell ref="AO41:AO52"/>
    <mergeCell ref="B60:B67"/>
    <mergeCell ref="C60:C67"/>
    <mergeCell ref="E60:E67"/>
    <mergeCell ref="G60:G67"/>
    <mergeCell ref="I60:I67"/>
    <mergeCell ref="K60:K67"/>
    <mergeCell ref="M60:M67"/>
    <mergeCell ref="B68:B73"/>
    <mergeCell ref="C68:C73"/>
    <mergeCell ref="E68:E73"/>
    <mergeCell ref="G68:G73"/>
    <mergeCell ref="I68:I73"/>
    <mergeCell ref="K68:K73"/>
    <mergeCell ref="M68:M73"/>
    <mergeCell ref="O41:O52"/>
    <mergeCell ref="Q41:Q52"/>
    <mergeCell ref="S41:S52"/>
    <mergeCell ref="U41:U52"/>
    <mergeCell ref="W41:W52"/>
    <mergeCell ref="Y41:Y52"/>
    <mergeCell ref="AA41:AA52"/>
    <mergeCell ref="O53:O57"/>
    <mergeCell ref="Q53:Q57"/>
    <mergeCell ref="S53:S57"/>
    <mergeCell ref="U53:U57"/>
    <mergeCell ref="W53:W57"/>
    <mergeCell ref="Y53:Y57"/>
    <mergeCell ref="AA53:AA57"/>
    <mergeCell ref="B37:B40"/>
    <mergeCell ref="C37:C40"/>
    <mergeCell ref="E37:E40"/>
    <mergeCell ref="G37:G40"/>
    <mergeCell ref="I37:I40"/>
    <mergeCell ref="K37:K40"/>
    <mergeCell ref="M37:M40"/>
    <mergeCell ref="B41:B52"/>
    <mergeCell ref="C41:C52"/>
    <mergeCell ref="E41:E52"/>
    <mergeCell ref="G41:G52"/>
    <mergeCell ref="I41:I52"/>
    <mergeCell ref="K41:K52"/>
    <mergeCell ref="M41:M52"/>
    <mergeCell ref="AC28:AC31"/>
    <mergeCell ref="AE28:AE31"/>
    <mergeCell ref="AG28:AG31"/>
    <mergeCell ref="AI28:AI31"/>
    <mergeCell ref="AK28:AK31"/>
    <mergeCell ref="B32:B36"/>
    <mergeCell ref="C32:C36"/>
    <mergeCell ref="E32:E36"/>
    <mergeCell ref="G32:G36"/>
    <mergeCell ref="I32:I36"/>
    <mergeCell ref="K32:K36"/>
    <mergeCell ref="M32:M36"/>
    <mergeCell ref="AC32:AC36"/>
    <mergeCell ref="AE32:AE36"/>
    <mergeCell ref="AG32:AG36"/>
    <mergeCell ref="AI32:AI36"/>
    <mergeCell ref="AK32:AK36"/>
    <mergeCell ref="O32:O36"/>
    <mergeCell ref="Q32:Q36"/>
    <mergeCell ref="S32:S36"/>
    <mergeCell ref="U32:U36"/>
    <mergeCell ref="W32:W36"/>
    <mergeCell ref="Y32:Y36"/>
    <mergeCell ref="AA32:AA36"/>
    <mergeCell ref="AC19:AC27"/>
    <mergeCell ref="AE19:AE27"/>
    <mergeCell ref="AG19:AG27"/>
    <mergeCell ref="AI19:AI27"/>
    <mergeCell ref="AK19:AK27"/>
    <mergeCell ref="O19:O27"/>
    <mergeCell ref="Q19:Q27"/>
    <mergeCell ref="S19:S27"/>
    <mergeCell ref="U19:U27"/>
    <mergeCell ref="W19:W27"/>
    <mergeCell ref="Y19:Y27"/>
    <mergeCell ref="AA19:AA27"/>
    <mergeCell ref="B9:B13"/>
    <mergeCell ref="C9:C13"/>
    <mergeCell ref="E9:E13"/>
    <mergeCell ref="G9:G13"/>
    <mergeCell ref="I9:I13"/>
    <mergeCell ref="K9:K13"/>
    <mergeCell ref="M9:M13"/>
    <mergeCell ref="B14:B18"/>
    <mergeCell ref="C14:C18"/>
    <mergeCell ref="E14:E18"/>
    <mergeCell ref="G14:G18"/>
    <mergeCell ref="I14:I18"/>
    <mergeCell ref="K14:K18"/>
    <mergeCell ref="M14:M18"/>
    <mergeCell ref="O14:O18"/>
    <mergeCell ref="Q14:Q18"/>
    <mergeCell ref="S14:S18"/>
    <mergeCell ref="U14:U18"/>
    <mergeCell ref="W14:W18"/>
    <mergeCell ref="Y14:Y18"/>
    <mergeCell ref="AA14:AA18"/>
    <mergeCell ref="O28:O31"/>
    <mergeCell ref="Q28:Q31"/>
    <mergeCell ref="S28:S31"/>
    <mergeCell ref="U28:U31"/>
    <mergeCell ref="W28:W31"/>
    <mergeCell ref="Y28:Y31"/>
    <mergeCell ref="AA28:AA31"/>
    <mergeCell ref="AC9:AC13"/>
    <mergeCell ref="AE9:AE13"/>
    <mergeCell ref="AG9:AG13"/>
    <mergeCell ref="AI9:AI13"/>
    <mergeCell ref="AK9:AK13"/>
    <mergeCell ref="AC14:AC18"/>
    <mergeCell ref="AE14:AE18"/>
    <mergeCell ref="AG14:AG18"/>
    <mergeCell ref="AI14:AI18"/>
    <mergeCell ref="AK14:AK18"/>
    <mergeCell ref="AG7:AG8"/>
    <mergeCell ref="AI7:AI8"/>
    <mergeCell ref="AK7:AK8"/>
    <mergeCell ref="B7:B8"/>
    <mergeCell ref="C7:C8"/>
    <mergeCell ref="E7:E8"/>
    <mergeCell ref="G7:G8"/>
    <mergeCell ref="I7:I8"/>
    <mergeCell ref="K7:K8"/>
    <mergeCell ref="M7:M8"/>
    <mergeCell ref="B3:B6"/>
    <mergeCell ref="C3:C6"/>
    <mergeCell ref="E3:E6"/>
    <mergeCell ref="G3:G6"/>
    <mergeCell ref="I3:I6"/>
    <mergeCell ref="K3:K6"/>
    <mergeCell ref="M3:M6"/>
    <mergeCell ref="AC7:AC8"/>
    <mergeCell ref="AE7:AE8"/>
    <mergeCell ref="AC3:AC6"/>
    <mergeCell ref="AE3:AE6"/>
    <mergeCell ref="O7:O8"/>
    <mergeCell ref="Q7:Q8"/>
    <mergeCell ref="S7:S8"/>
    <mergeCell ref="U7:U8"/>
    <mergeCell ref="W7:W8"/>
    <mergeCell ref="Y7:Y8"/>
    <mergeCell ref="AA7:AA8"/>
    <mergeCell ref="AG3:AG6"/>
    <mergeCell ref="AI3:AI6"/>
    <mergeCell ref="AK3:AK6"/>
    <mergeCell ref="O3:O6"/>
    <mergeCell ref="Q3:Q6"/>
    <mergeCell ref="S3:S6"/>
    <mergeCell ref="U3:U6"/>
    <mergeCell ref="W3:W6"/>
    <mergeCell ref="Y3:Y6"/>
    <mergeCell ref="AA3:AA6"/>
    <mergeCell ref="O9:O13"/>
    <mergeCell ref="Q9:Q13"/>
    <mergeCell ref="S9:S13"/>
    <mergeCell ref="U9:U13"/>
    <mergeCell ref="W9:W13"/>
    <mergeCell ref="Y9:Y13"/>
    <mergeCell ref="AA9:AA13"/>
    <mergeCell ref="AC101:AC102"/>
    <mergeCell ref="AE101:AE102"/>
    <mergeCell ref="AC91:AC100"/>
    <mergeCell ref="AE91:AE100"/>
    <mergeCell ref="AC82:AC90"/>
    <mergeCell ref="AE82:AE90"/>
    <mergeCell ref="AC68:AC73"/>
    <mergeCell ref="AE68:AE73"/>
    <mergeCell ref="O60:O67"/>
    <mergeCell ref="Q60:Q67"/>
    <mergeCell ref="S60:S67"/>
    <mergeCell ref="U60:U67"/>
    <mergeCell ref="W60:W67"/>
    <mergeCell ref="Y60:Y67"/>
    <mergeCell ref="AA60:AA67"/>
    <mergeCell ref="O68:O73"/>
    <mergeCell ref="Q68:Q73"/>
    <mergeCell ref="AG101:AG102"/>
    <mergeCell ref="AI101:AI102"/>
    <mergeCell ref="AK101:AK102"/>
    <mergeCell ref="B103:B104"/>
    <mergeCell ref="C103:C104"/>
    <mergeCell ref="E103:E104"/>
    <mergeCell ref="G103:G104"/>
    <mergeCell ref="I103:I104"/>
    <mergeCell ref="K103:K104"/>
    <mergeCell ref="M103:M104"/>
    <mergeCell ref="AC103:AC104"/>
    <mergeCell ref="AE103:AE104"/>
    <mergeCell ref="AG103:AG104"/>
    <mergeCell ref="AI103:AI104"/>
    <mergeCell ref="AK103:AK104"/>
    <mergeCell ref="O101:O102"/>
    <mergeCell ref="Q101:Q102"/>
    <mergeCell ref="S101:S102"/>
    <mergeCell ref="U101:U102"/>
    <mergeCell ref="W101:W102"/>
    <mergeCell ref="Y101:Y102"/>
    <mergeCell ref="AA101:AA102"/>
    <mergeCell ref="O103:O104"/>
    <mergeCell ref="Q103:Q104"/>
    <mergeCell ref="AG91:AG100"/>
    <mergeCell ref="AI91:AI100"/>
    <mergeCell ref="AK91:AK100"/>
    <mergeCell ref="O91:O100"/>
    <mergeCell ref="Q91:Q100"/>
    <mergeCell ref="S91:S100"/>
    <mergeCell ref="U91:U100"/>
    <mergeCell ref="W91:W100"/>
    <mergeCell ref="Y91:Y100"/>
    <mergeCell ref="AA91:AA100"/>
    <mergeCell ref="B74:B81"/>
    <mergeCell ref="C74:C81"/>
    <mergeCell ref="E74:E81"/>
    <mergeCell ref="G74:G81"/>
    <mergeCell ref="I74:I81"/>
    <mergeCell ref="K74:K81"/>
    <mergeCell ref="M74:M81"/>
    <mergeCell ref="B82:B90"/>
    <mergeCell ref="C82:C90"/>
    <mergeCell ref="E82:E90"/>
    <mergeCell ref="G82:G90"/>
    <mergeCell ref="I82:I90"/>
    <mergeCell ref="K82:K90"/>
    <mergeCell ref="M82:M90"/>
    <mergeCell ref="S103:S104"/>
    <mergeCell ref="U103:U104"/>
    <mergeCell ref="W103:W104"/>
    <mergeCell ref="Y103:Y104"/>
    <mergeCell ref="AA103:AA104"/>
    <mergeCell ref="AG106:AG112"/>
    <mergeCell ref="AI106:AI112"/>
    <mergeCell ref="AK106:AK112"/>
    <mergeCell ref="O106:O112"/>
    <mergeCell ref="Q106:Q112"/>
    <mergeCell ref="S106:S112"/>
    <mergeCell ref="U106:U112"/>
    <mergeCell ref="W106:W112"/>
    <mergeCell ref="Y106:Y112"/>
    <mergeCell ref="AA106:AA112"/>
    <mergeCell ref="B106:B112"/>
    <mergeCell ref="C106:C112"/>
    <mergeCell ref="E106:E112"/>
    <mergeCell ref="G106:G112"/>
    <mergeCell ref="I106:I112"/>
    <mergeCell ref="K106:K112"/>
    <mergeCell ref="M106:M112"/>
    <mergeCell ref="AC106:AC112"/>
    <mergeCell ref="AE106:AE112"/>
    <mergeCell ref="B91:B100"/>
    <mergeCell ref="C91:C100"/>
    <mergeCell ref="E91:E100"/>
    <mergeCell ref="G91:G100"/>
    <mergeCell ref="I91:I100"/>
    <mergeCell ref="K91:K100"/>
    <mergeCell ref="M91:M100"/>
    <mergeCell ref="B101:B102"/>
    <mergeCell ref="C101:C102"/>
    <mergeCell ref="E101:E102"/>
    <mergeCell ref="G101:G102"/>
    <mergeCell ref="I101:I102"/>
    <mergeCell ref="K101:K102"/>
    <mergeCell ref="M101:M102"/>
    <mergeCell ref="AG82:AG90"/>
    <mergeCell ref="AI82:AI90"/>
    <mergeCell ref="AK82:AK90"/>
    <mergeCell ref="O82:O90"/>
    <mergeCell ref="Q82:Q90"/>
    <mergeCell ref="S82:S90"/>
    <mergeCell ref="U82:U90"/>
    <mergeCell ref="W82:W90"/>
    <mergeCell ref="Y82:Y90"/>
    <mergeCell ref="AA82:AA90"/>
    <mergeCell ref="AG68:AG73"/>
    <mergeCell ref="AI68:AI73"/>
    <mergeCell ref="AK68:AK73"/>
    <mergeCell ref="AC74:AC81"/>
    <mergeCell ref="AE74:AE81"/>
    <mergeCell ref="AG74:AG81"/>
    <mergeCell ref="AI74:AI81"/>
    <mergeCell ref="AK74:AK81"/>
    <mergeCell ref="AC60:AC67"/>
    <mergeCell ref="AE60:AE67"/>
    <mergeCell ref="AG60:AG67"/>
    <mergeCell ref="AI60:AI67"/>
    <mergeCell ref="AK60:AK67"/>
    <mergeCell ref="B53:B57"/>
    <mergeCell ref="C53:C57"/>
    <mergeCell ref="E53:E57"/>
    <mergeCell ref="G53:G57"/>
    <mergeCell ref="I53:I57"/>
    <mergeCell ref="K53:K57"/>
    <mergeCell ref="M53:M57"/>
    <mergeCell ref="B58:B59"/>
    <mergeCell ref="C58:C59"/>
    <mergeCell ref="E58:E59"/>
    <mergeCell ref="G58:G59"/>
    <mergeCell ref="I58:I59"/>
    <mergeCell ref="K58:K59"/>
    <mergeCell ref="M58:M59"/>
    <mergeCell ref="S68:S73"/>
    <mergeCell ref="U68:U73"/>
    <mergeCell ref="W68:W73"/>
    <mergeCell ref="Y68:Y73"/>
    <mergeCell ref="AA68:AA73"/>
    <mergeCell ref="O74:O81"/>
    <mergeCell ref="Q74:Q81"/>
    <mergeCell ref="S74:S81"/>
    <mergeCell ref="U74:U81"/>
    <mergeCell ref="W74:W81"/>
    <mergeCell ref="Y74:Y81"/>
    <mergeCell ref="AA74:AA81"/>
    <mergeCell ref="AC58:AC59"/>
    <mergeCell ref="AE58:AE59"/>
    <mergeCell ref="AG58:AG59"/>
    <mergeCell ref="AI58:AI59"/>
    <mergeCell ref="AK58:AK59"/>
    <mergeCell ref="O58:O59"/>
    <mergeCell ref="Q58:Q59"/>
    <mergeCell ref="S58:S59"/>
    <mergeCell ref="U58:U59"/>
    <mergeCell ref="W58:W59"/>
    <mergeCell ref="Y58:Y59"/>
    <mergeCell ref="AA58:AA59"/>
    <mergeCell ref="AC41:AC52"/>
    <mergeCell ref="AE41:AE52"/>
    <mergeCell ref="AG41:AG52"/>
    <mergeCell ref="AI41:AI52"/>
    <mergeCell ref="AK41:AK52"/>
    <mergeCell ref="AC53:AC57"/>
    <mergeCell ref="AE53:AE57"/>
    <mergeCell ref="AG53:AG57"/>
    <mergeCell ref="AI53:AI57"/>
    <mergeCell ref="AK53:AK57"/>
    <mergeCell ref="AC37:AC40"/>
    <mergeCell ref="AE37:AE40"/>
    <mergeCell ref="AG37:AG40"/>
    <mergeCell ref="AI37:AI40"/>
    <mergeCell ref="AK37:AK40"/>
    <mergeCell ref="O37:O40"/>
    <mergeCell ref="Q37:Q40"/>
    <mergeCell ref="S37:S40"/>
    <mergeCell ref="U37:U40"/>
    <mergeCell ref="W37:W40"/>
    <mergeCell ref="Y37:Y40"/>
    <mergeCell ref="AA37:AA40"/>
    <mergeCell ref="B19:B27"/>
    <mergeCell ref="C19:C27"/>
    <mergeCell ref="E19:E27"/>
    <mergeCell ref="G19:G27"/>
    <mergeCell ref="I19:I27"/>
    <mergeCell ref="K19:K27"/>
    <mergeCell ref="M19:M27"/>
    <mergeCell ref="B28:B31"/>
    <mergeCell ref="C28:C31"/>
    <mergeCell ref="E28:E31"/>
    <mergeCell ref="G28:G31"/>
    <mergeCell ref="I28:I31"/>
    <mergeCell ref="K28:K31"/>
    <mergeCell ref="M28:M31"/>
    <mergeCell ref="AM3:AM6"/>
    <mergeCell ref="AM7:AM8"/>
    <mergeCell ref="AM9:AM13"/>
    <mergeCell ref="AM14:AM18"/>
    <mergeCell ref="AM19:AM27"/>
    <mergeCell ref="AM28:AM31"/>
    <mergeCell ref="AM32:AM36"/>
    <mergeCell ref="AM37:AM40"/>
    <mergeCell ref="AM41:AM52"/>
    <mergeCell ref="AM106:AM112"/>
    <mergeCell ref="AM53:AM57"/>
    <mergeCell ref="AM58:AM59"/>
    <mergeCell ref="AM60:AM67"/>
    <mergeCell ref="AM68:AM73"/>
    <mergeCell ref="AM74:AM81"/>
    <mergeCell ref="AM82:AM90"/>
    <mergeCell ref="AM91:AM100"/>
    <mergeCell ref="AM101:AM102"/>
    <mergeCell ref="AM103:AM10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00"/>
  <sheetViews>
    <sheetView tabSelected="1" topLeftCell="G1" workbookViewId="0">
      <selection activeCell="AP4" sqref="AP4"/>
    </sheetView>
  </sheetViews>
  <sheetFormatPr defaultColWidth="14.44140625" defaultRowHeight="15" customHeight="1" x14ac:dyDescent="0.3"/>
  <cols>
    <col min="1" max="1" width="25.33203125" customWidth="1"/>
    <col min="2" max="17" width="11.88671875" customWidth="1"/>
    <col min="18" max="22" width="8.6640625" customWidth="1"/>
    <col min="23" max="23" width="13.44140625" customWidth="1"/>
    <col min="24" max="38" width="9.33203125" customWidth="1"/>
    <col min="39" max="43" width="9.5546875" customWidth="1"/>
  </cols>
  <sheetData>
    <row r="1" spans="1:43" ht="14.25" customHeight="1" thickBot="1" x14ac:dyDescent="0.35">
      <c r="A1" s="1" t="s">
        <v>1</v>
      </c>
      <c r="B1" s="2">
        <v>43709</v>
      </c>
      <c r="C1" s="24">
        <v>43862</v>
      </c>
      <c r="D1" s="25">
        <v>43952</v>
      </c>
      <c r="E1" s="25">
        <v>44075</v>
      </c>
      <c r="F1" s="25">
        <v>44166</v>
      </c>
      <c r="G1" s="25">
        <v>44256</v>
      </c>
      <c r="H1" s="25">
        <v>44348</v>
      </c>
      <c r="I1" s="25">
        <v>44440</v>
      </c>
      <c r="J1" s="25">
        <v>44531</v>
      </c>
      <c r="K1" s="25">
        <v>44621</v>
      </c>
      <c r="L1" s="25">
        <v>44713</v>
      </c>
      <c r="M1" s="25">
        <v>44805</v>
      </c>
      <c r="N1" s="25">
        <v>44896</v>
      </c>
      <c r="O1" s="25">
        <v>44986</v>
      </c>
      <c r="P1" s="25">
        <v>45078</v>
      </c>
      <c r="Q1" s="25">
        <v>45170</v>
      </c>
      <c r="R1" s="25">
        <v>45261</v>
      </c>
      <c r="S1" s="25">
        <v>45352</v>
      </c>
      <c r="T1" s="25">
        <v>45444</v>
      </c>
      <c r="U1" s="25">
        <v>45536</v>
      </c>
      <c r="W1" s="1" t="s">
        <v>137</v>
      </c>
      <c r="X1" s="2">
        <v>43709</v>
      </c>
      <c r="Y1" s="24">
        <v>43862</v>
      </c>
      <c r="Z1" s="25">
        <v>43952</v>
      </c>
      <c r="AA1" s="25">
        <v>44075</v>
      </c>
      <c r="AB1" s="25">
        <v>44166</v>
      </c>
      <c r="AC1" s="25">
        <v>44256</v>
      </c>
      <c r="AD1" s="25">
        <v>44348</v>
      </c>
      <c r="AE1" s="25">
        <v>44440</v>
      </c>
      <c r="AF1" s="25">
        <v>44531</v>
      </c>
      <c r="AG1" s="25">
        <v>44621</v>
      </c>
      <c r="AH1" s="25">
        <v>44713</v>
      </c>
      <c r="AI1" s="25">
        <v>44805</v>
      </c>
      <c r="AJ1" s="25">
        <v>44896</v>
      </c>
      <c r="AK1" s="25">
        <v>44986</v>
      </c>
      <c r="AL1" s="25">
        <v>45078</v>
      </c>
      <c r="AM1" s="25">
        <v>45170</v>
      </c>
      <c r="AN1" s="25">
        <v>45261</v>
      </c>
      <c r="AO1" s="25">
        <v>45352</v>
      </c>
      <c r="AP1" s="25">
        <v>45444</v>
      </c>
      <c r="AQ1" s="25">
        <v>45536</v>
      </c>
    </row>
    <row r="2" spans="1:43" ht="15" customHeight="1" x14ac:dyDescent="0.3">
      <c r="A2" s="26" t="s">
        <v>17</v>
      </c>
      <c r="B2" s="27">
        <v>272</v>
      </c>
      <c r="C2" s="26">
        <v>312</v>
      </c>
      <c r="D2" s="26">
        <v>314</v>
      </c>
      <c r="E2" s="26">
        <v>400.26499999999999</v>
      </c>
      <c r="F2" s="26">
        <v>449.09999999999997</v>
      </c>
      <c r="G2" s="26">
        <v>480</v>
      </c>
      <c r="H2" s="26">
        <v>528</v>
      </c>
      <c r="I2" s="26">
        <v>587</v>
      </c>
      <c r="J2" s="26">
        <v>610</v>
      </c>
      <c r="K2" s="26">
        <v>648</v>
      </c>
      <c r="L2" s="26">
        <v>711</v>
      </c>
      <c r="M2" s="26">
        <v>755</v>
      </c>
      <c r="N2" s="26">
        <v>832</v>
      </c>
      <c r="O2" s="26">
        <v>893</v>
      </c>
      <c r="P2" s="26">
        <v>945</v>
      </c>
      <c r="Q2" s="26">
        <v>1008</v>
      </c>
      <c r="R2" s="26">
        <v>1080</v>
      </c>
      <c r="S2" s="26">
        <v>1135</v>
      </c>
      <c r="T2" s="26">
        <v>1168</v>
      </c>
      <c r="U2" s="26">
        <v>1259</v>
      </c>
      <c r="W2" s="26" t="s">
        <v>138</v>
      </c>
      <c r="X2" s="28">
        <f t="shared" ref="X2:AO2" si="0">(B6+B7+B9+B10+B13+B18+B20+B21)/B22</f>
        <v>0.50305250305250304</v>
      </c>
      <c r="Y2" s="28">
        <f t="shared" si="0"/>
        <v>0.55271327998600728</v>
      </c>
      <c r="Z2" s="28">
        <f t="shared" si="0"/>
        <v>0.56431034592800478</v>
      </c>
      <c r="AA2" s="28">
        <f t="shared" si="0"/>
        <v>0.56528241880048657</v>
      </c>
      <c r="AB2" s="28">
        <f t="shared" si="0"/>
        <v>0.57419424951872322</v>
      </c>
      <c r="AC2" s="28">
        <f t="shared" si="0"/>
        <v>0.56848292142409784</v>
      </c>
      <c r="AD2" s="28">
        <f t="shared" si="0"/>
        <v>0.57400644468313644</v>
      </c>
      <c r="AE2" s="28">
        <f t="shared" si="0"/>
        <v>0.57473582318302818</v>
      </c>
      <c r="AF2" s="28">
        <f t="shared" si="0"/>
        <v>0.57266369505072245</v>
      </c>
      <c r="AG2" s="28">
        <f t="shared" si="0"/>
        <v>0.56402340524823202</v>
      </c>
      <c r="AH2" s="28">
        <f t="shared" si="0"/>
        <v>0.56986060448150078</v>
      </c>
      <c r="AI2" s="28">
        <f t="shared" si="0"/>
        <v>0.56773248718574565</v>
      </c>
      <c r="AJ2" s="28">
        <f t="shared" si="0"/>
        <v>0.58133906233003374</v>
      </c>
      <c r="AK2" s="28">
        <f t="shared" si="0"/>
        <v>0.57151531343356088</v>
      </c>
      <c r="AL2" s="28">
        <f t="shared" si="0"/>
        <v>0.56478655164786551</v>
      </c>
      <c r="AM2" s="28">
        <f t="shared" si="0"/>
        <v>0.56498263741848054</v>
      </c>
      <c r="AN2" s="28">
        <f t="shared" si="0"/>
        <v>0.58009392635857771</v>
      </c>
      <c r="AO2" s="28">
        <f t="shared" si="0"/>
        <v>0.58308871042185917</v>
      </c>
      <c r="AP2" s="28">
        <f>(T6+T7+T9+T10+T13+T18+T20+T21)/T22</f>
        <v>0.58024669696278486</v>
      </c>
      <c r="AQ2" s="28">
        <f>(U6+U7+U9+U10+U13+U18+U20+U21)/U22</f>
        <v>0.5755150068778071</v>
      </c>
    </row>
    <row r="3" spans="1:43" ht="15" customHeight="1" x14ac:dyDescent="0.3">
      <c r="A3" s="29" t="s">
        <v>22</v>
      </c>
      <c r="B3" s="30">
        <v>110</v>
      </c>
      <c r="C3" s="29">
        <v>108.8</v>
      </c>
      <c r="D3" s="29">
        <v>109</v>
      </c>
      <c r="E3" s="29">
        <v>124</v>
      </c>
      <c r="F3" s="29">
        <v>159</v>
      </c>
      <c r="G3" s="29">
        <v>166</v>
      </c>
      <c r="H3" s="29">
        <v>172</v>
      </c>
      <c r="I3" s="29">
        <v>191</v>
      </c>
      <c r="J3" s="29">
        <v>188</v>
      </c>
      <c r="K3" s="29">
        <v>223</v>
      </c>
      <c r="L3" s="29">
        <v>229</v>
      </c>
      <c r="M3" s="29">
        <v>241</v>
      </c>
      <c r="N3" s="29">
        <v>259</v>
      </c>
      <c r="O3" s="29">
        <v>257</v>
      </c>
      <c r="P3" s="29">
        <v>270</v>
      </c>
      <c r="Q3" s="29">
        <v>287</v>
      </c>
      <c r="R3" s="29">
        <v>312</v>
      </c>
      <c r="S3" s="29">
        <v>316</v>
      </c>
      <c r="T3" s="29">
        <v>338</v>
      </c>
      <c r="U3" s="29">
        <v>352</v>
      </c>
      <c r="W3" s="29" t="s">
        <v>139</v>
      </c>
      <c r="X3" s="31">
        <f t="shared" ref="X3:AQ3" si="1">(B8+B11+B17+B19)/B22</f>
        <v>0.25659810275194889</v>
      </c>
      <c r="Y3" s="31">
        <f t="shared" si="1"/>
        <v>0.2377308437914499</v>
      </c>
      <c r="Z3" s="31">
        <f t="shared" si="1"/>
        <v>0.23321594345354241</v>
      </c>
      <c r="AA3" s="31">
        <f t="shared" si="1"/>
        <v>0.22917692794161301</v>
      </c>
      <c r="AB3" s="31">
        <f t="shared" si="1"/>
        <v>0.22514955805336476</v>
      </c>
      <c r="AC3" s="31">
        <f t="shared" si="1"/>
        <v>0.23211446740858505</v>
      </c>
      <c r="AD3" s="31">
        <f t="shared" si="1"/>
        <v>0.2334264232008593</v>
      </c>
      <c r="AE3" s="31">
        <f t="shared" si="1"/>
        <v>0.23304025167379205</v>
      </c>
      <c r="AF3" s="31">
        <f t="shared" si="1"/>
        <v>0.23305410390408854</v>
      </c>
      <c r="AG3" s="31">
        <f t="shared" si="1"/>
        <v>0.23276016800086155</v>
      </c>
      <c r="AH3" s="31">
        <f t="shared" si="1"/>
        <v>0.23195674830640958</v>
      </c>
      <c r="AI3" s="31">
        <f t="shared" si="1"/>
        <v>0.22928362216255796</v>
      </c>
      <c r="AJ3" s="31">
        <f t="shared" si="1"/>
        <v>0.21940606983574459</v>
      </c>
      <c r="AK3" s="31">
        <f t="shared" si="1"/>
        <v>0.21582104777402666</v>
      </c>
      <c r="AL3" s="31">
        <f t="shared" si="1"/>
        <v>0.20665781906657818</v>
      </c>
      <c r="AM3" s="31">
        <f t="shared" si="1"/>
        <v>0.20502667908867622</v>
      </c>
      <c r="AN3" s="31">
        <f t="shared" si="1"/>
        <v>0.1913848218161727</v>
      </c>
      <c r="AO3" s="31">
        <f t="shared" si="1"/>
        <v>0.19346441428967046</v>
      </c>
      <c r="AP3" s="31">
        <f t="shared" si="1"/>
        <v>0.19540996262698929</v>
      </c>
      <c r="AQ3" s="31">
        <f t="shared" si="1"/>
        <v>0.20083196605843651</v>
      </c>
    </row>
    <row r="4" spans="1:43" ht="15" customHeight="1" x14ac:dyDescent="0.3">
      <c r="A4" s="29" t="s">
        <v>24</v>
      </c>
      <c r="B4" s="30">
        <v>390</v>
      </c>
      <c r="C4" s="29">
        <v>395.6</v>
      </c>
      <c r="D4" s="29">
        <v>398.49723999999998</v>
      </c>
      <c r="E4" s="29">
        <v>420.53999999999996</v>
      </c>
      <c r="F4" s="29">
        <v>448.6</v>
      </c>
      <c r="G4" s="29">
        <v>457</v>
      </c>
      <c r="H4" s="29">
        <v>457</v>
      </c>
      <c r="I4" s="29">
        <v>472</v>
      </c>
      <c r="J4" s="29">
        <v>493</v>
      </c>
      <c r="K4" s="29">
        <v>553</v>
      </c>
      <c r="L4" s="29">
        <v>564</v>
      </c>
      <c r="M4" s="29">
        <v>587</v>
      </c>
      <c r="N4" s="29">
        <v>652</v>
      </c>
      <c r="O4" s="29">
        <v>689</v>
      </c>
      <c r="P4" s="29">
        <v>708</v>
      </c>
      <c r="Q4" s="29">
        <v>774</v>
      </c>
      <c r="R4" s="29">
        <v>887</v>
      </c>
      <c r="S4" s="29">
        <v>947</v>
      </c>
      <c r="T4" s="29">
        <v>971</v>
      </c>
      <c r="U4" s="29">
        <v>1022</v>
      </c>
      <c r="W4" s="29" t="s">
        <v>140</v>
      </c>
      <c r="X4" s="31">
        <f t="shared" ref="X4:AQ4" si="2">(B2+B12+B3+B4+B5+B14+B15+B16)/B22</f>
        <v>0.24034939419554804</v>
      </c>
      <c r="Y4" s="31">
        <f t="shared" si="2"/>
        <v>0.20955587622254296</v>
      </c>
      <c r="Z4" s="31">
        <f t="shared" si="2"/>
        <v>0.20247371061845265</v>
      </c>
      <c r="AA4" s="31">
        <f t="shared" si="2"/>
        <v>0.20554065325790039</v>
      </c>
      <c r="AB4" s="31">
        <f t="shared" si="2"/>
        <v>0.20065619242791194</v>
      </c>
      <c r="AC4" s="31">
        <f t="shared" si="2"/>
        <v>0.19940261116731706</v>
      </c>
      <c r="AD4" s="31">
        <f t="shared" si="2"/>
        <v>0.19256713211600429</v>
      </c>
      <c r="AE4" s="31">
        <f t="shared" si="2"/>
        <v>0.19222392514317979</v>
      </c>
      <c r="AF4" s="31">
        <f t="shared" si="2"/>
        <v>0.19428220104518906</v>
      </c>
      <c r="AG4" s="31">
        <f t="shared" si="2"/>
        <v>0.20321642675090643</v>
      </c>
      <c r="AH4" s="31">
        <f t="shared" si="2"/>
        <v>0.19818264721208964</v>
      </c>
      <c r="AI4" s="31">
        <f t="shared" si="2"/>
        <v>0.20298389065169636</v>
      </c>
      <c r="AJ4" s="31">
        <f t="shared" si="2"/>
        <v>0.19925486783422169</v>
      </c>
      <c r="AK4" s="31">
        <f t="shared" si="2"/>
        <v>0.21266363879241251</v>
      </c>
      <c r="AL4" s="31">
        <f t="shared" si="2"/>
        <v>0.22855562928555628</v>
      </c>
      <c r="AM4" s="31">
        <f t="shared" si="2"/>
        <v>0.22999068349284324</v>
      </c>
      <c r="AN4" s="31">
        <f t="shared" si="2"/>
        <v>0.22852125182524963</v>
      </c>
      <c r="AO4" s="31">
        <f t="shared" si="2"/>
        <v>0.2234468752884704</v>
      </c>
      <c r="AP4" s="31">
        <f t="shared" si="2"/>
        <v>0.22434334041022583</v>
      </c>
      <c r="AQ4" s="31">
        <f t="shared" si="2"/>
        <v>0.22365302706375645</v>
      </c>
    </row>
    <row r="5" spans="1:43" ht="15" customHeight="1" x14ac:dyDescent="0.3">
      <c r="A5" s="29" t="s">
        <v>30</v>
      </c>
      <c r="B5" s="30">
        <v>228</v>
      </c>
      <c r="C5" s="29">
        <v>273.60000000000002</v>
      </c>
      <c r="D5" s="29">
        <v>284.8</v>
      </c>
      <c r="E5" s="29">
        <v>377.755</v>
      </c>
      <c r="F5" s="29">
        <v>523</v>
      </c>
      <c r="G5" s="29">
        <v>593</v>
      </c>
      <c r="H5" s="29">
        <v>680</v>
      </c>
      <c r="I5" s="29">
        <v>729</v>
      </c>
      <c r="J5" s="29">
        <v>776</v>
      </c>
      <c r="K5" s="29">
        <v>904</v>
      </c>
      <c r="L5" s="29">
        <v>974</v>
      </c>
      <c r="M5" s="29">
        <v>1075</v>
      </c>
      <c r="N5" s="29">
        <v>1184</v>
      </c>
      <c r="O5" s="29">
        <v>2145</v>
      </c>
      <c r="P5" s="29">
        <v>3312</v>
      </c>
      <c r="Q5" s="29">
        <v>3396</v>
      </c>
      <c r="R5" s="29">
        <v>3467</v>
      </c>
      <c r="S5" s="29">
        <v>3565</v>
      </c>
      <c r="T5" s="29">
        <v>3781</v>
      </c>
      <c r="U5" s="29">
        <v>3948</v>
      </c>
    </row>
    <row r="6" spans="1:43" ht="15" customHeight="1" x14ac:dyDescent="0.3">
      <c r="A6" s="29" t="s">
        <v>36</v>
      </c>
      <c r="B6" s="30">
        <v>988</v>
      </c>
      <c r="C6" s="29">
        <v>1308.8</v>
      </c>
      <c r="D6" s="29">
        <v>1373.3999999999999</v>
      </c>
      <c r="E6" s="29">
        <v>1517.5450000000001</v>
      </c>
      <c r="F6" s="29">
        <v>1840.8000000000002</v>
      </c>
      <c r="G6" s="29">
        <v>2023</v>
      </c>
      <c r="H6" s="29">
        <v>2248</v>
      </c>
      <c r="I6" s="29">
        <v>2303</v>
      </c>
      <c r="J6" s="29">
        <v>2392</v>
      </c>
      <c r="K6" s="29">
        <v>2591</v>
      </c>
      <c r="L6" s="29">
        <v>2960</v>
      </c>
      <c r="M6" s="29">
        <v>3232</v>
      </c>
      <c r="N6" s="29">
        <v>3460</v>
      </c>
      <c r="O6" s="29">
        <v>3732</v>
      </c>
      <c r="P6" s="29">
        <v>3966</v>
      </c>
      <c r="Q6" s="29">
        <v>4050</v>
      </c>
      <c r="R6" s="29">
        <v>4253</v>
      </c>
      <c r="S6" s="29">
        <v>4516</v>
      </c>
      <c r="T6" s="29">
        <v>4720</v>
      </c>
      <c r="U6" s="29">
        <v>4946</v>
      </c>
    </row>
    <row r="7" spans="1:43" ht="15" customHeight="1" x14ac:dyDescent="0.3">
      <c r="A7" s="29" t="s">
        <v>46</v>
      </c>
      <c r="B7" s="30">
        <v>98</v>
      </c>
      <c r="C7" s="29">
        <v>182.6</v>
      </c>
      <c r="D7" s="29">
        <v>211.20000000000002</v>
      </c>
      <c r="E7" s="29">
        <v>263.96000000000004</v>
      </c>
      <c r="F7" s="29">
        <v>388</v>
      </c>
      <c r="G7" s="29">
        <v>416</v>
      </c>
      <c r="H7" s="29">
        <v>509</v>
      </c>
      <c r="I7" s="29">
        <v>577</v>
      </c>
      <c r="J7" s="29">
        <v>656</v>
      </c>
      <c r="K7" s="29">
        <v>698</v>
      </c>
      <c r="L7" s="29">
        <v>759</v>
      </c>
      <c r="M7" s="29">
        <v>781</v>
      </c>
      <c r="N7" s="29">
        <v>1292</v>
      </c>
      <c r="O7" s="29">
        <v>1606</v>
      </c>
      <c r="P7" s="29">
        <v>1642</v>
      </c>
      <c r="Q7" s="29">
        <v>1675</v>
      </c>
      <c r="R7" s="29">
        <v>1753</v>
      </c>
      <c r="S7" s="29">
        <v>1784</v>
      </c>
      <c r="T7" s="29">
        <v>1864</v>
      </c>
      <c r="U7" s="29">
        <v>1950</v>
      </c>
    </row>
    <row r="8" spans="1:43" ht="15" customHeight="1" x14ac:dyDescent="0.3">
      <c r="A8" s="29" t="s">
        <v>51</v>
      </c>
      <c r="B8" s="30">
        <v>1011</v>
      </c>
      <c r="C8" s="29">
        <v>1178.8</v>
      </c>
      <c r="D8" s="29">
        <v>1229.2</v>
      </c>
      <c r="E8" s="29">
        <v>1469.1750000000002</v>
      </c>
      <c r="F8" s="29">
        <v>1739</v>
      </c>
      <c r="G8" s="29">
        <v>2003</v>
      </c>
      <c r="H8" s="29">
        <v>2376</v>
      </c>
      <c r="I8" s="29">
        <v>2527</v>
      </c>
      <c r="J8" s="29">
        <v>2667</v>
      </c>
      <c r="K8" s="29">
        <v>2834</v>
      </c>
      <c r="L8" s="29">
        <v>3167</v>
      </c>
      <c r="M8" s="29">
        <v>3363</v>
      </c>
      <c r="N8" s="29">
        <v>3584</v>
      </c>
      <c r="O8" s="29">
        <v>4032</v>
      </c>
      <c r="P8" s="29">
        <v>4351</v>
      </c>
      <c r="Q8" s="29">
        <v>4558</v>
      </c>
      <c r="R8" s="29">
        <v>4659</v>
      </c>
      <c r="S8" s="29">
        <v>5141</v>
      </c>
      <c r="T8" s="29">
        <v>5641</v>
      </c>
      <c r="U8" s="29">
        <v>6217</v>
      </c>
    </row>
    <row r="9" spans="1:43" ht="15" customHeight="1" x14ac:dyDescent="0.3">
      <c r="A9" s="29" t="s">
        <v>57</v>
      </c>
      <c r="B9" s="30">
        <v>537</v>
      </c>
      <c r="C9" s="29">
        <v>424.59999999999997</v>
      </c>
      <c r="D9" s="29">
        <v>428</v>
      </c>
      <c r="E9" s="29">
        <v>439.45000000000005</v>
      </c>
      <c r="F9" s="29">
        <v>534</v>
      </c>
      <c r="G9" s="29">
        <v>592</v>
      </c>
      <c r="H9" s="29">
        <v>679</v>
      </c>
      <c r="I9" s="29">
        <v>706</v>
      </c>
      <c r="J9" s="29">
        <v>725</v>
      </c>
      <c r="K9" s="29">
        <v>765</v>
      </c>
      <c r="L9" s="29">
        <v>929</v>
      </c>
      <c r="M9" s="29">
        <v>985</v>
      </c>
      <c r="N9" s="29">
        <v>1078</v>
      </c>
      <c r="O9" s="29">
        <v>1194</v>
      </c>
      <c r="P9" s="29">
        <v>1321</v>
      </c>
      <c r="Q9" s="29">
        <v>1367</v>
      </c>
      <c r="R9" s="29">
        <v>1528</v>
      </c>
      <c r="S9" s="29">
        <v>1621</v>
      </c>
      <c r="T9" s="29">
        <v>1694</v>
      </c>
      <c r="U9" s="29">
        <v>1728</v>
      </c>
    </row>
    <row r="10" spans="1:43" ht="15" customHeight="1" x14ac:dyDescent="0.3">
      <c r="A10" s="29" t="s">
        <v>5</v>
      </c>
      <c r="B10" s="30">
        <v>1730</v>
      </c>
      <c r="C10" s="29">
        <v>2462.6</v>
      </c>
      <c r="D10" s="29">
        <v>2622.8298800000002</v>
      </c>
      <c r="E10" s="29">
        <v>2954.2550000000001</v>
      </c>
      <c r="F10" s="29">
        <v>3324.3</v>
      </c>
      <c r="G10" s="29">
        <v>3551</v>
      </c>
      <c r="H10" s="29">
        <v>4126</v>
      </c>
      <c r="I10" s="29">
        <v>4380</v>
      </c>
      <c r="J10" s="29">
        <v>4542</v>
      </c>
      <c r="K10" s="29">
        <v>4592</v>
      </c>
      <c r="L10" s="29">
        <v>5080</v>
      </c>
      <c r="M10" s="29">
        <v>5418</v>
      </c>
      <c r="N10" s="29">
        <v>5971</v>
      </c>
      <c r="O10" s="29">
        <v>6661</v>
      </c>
      <c r="P10" s="29">
        <v>7657</v>
      </c>
      <c r="Q10" s="29">
        <v>8094</v>
      </c>
      <c r="R10" s="29">
        <v>9395</v>
      </c>
      <c r="S10" s="29">
        <v>10158</v>
      </c>
      <c r="T10" s="29">
        <v>10902</v>
      </c>
      <c r="U10" s="29">
        <v>11687</v>
      </c>
    </row>
    <row r="11" spans="1:43" ht="15" customHeight="1" x14ac:dyDescent="0.3">
      <c r="A11" s="29" t="s">
        <v>73</v>
      </c>
      <c r="B11" s="30">
        <v>194</v>
      </c>
      <c r="C11" s="29">
        <v>299</v>
      </c>
      <c r="D11" s="29">
        <v>315.8</v>
      </c>
      <c r="E11" s="29">
        <v>358.29500000000002</v>
      </c>
      <c r="F11" s="29">
        <v>444</v>
      </c>
      <c r="G11" s="29">
        <v>512</v>
      </c>
      <c r="H11" s="29">
        <v>601</v>
      </c>
      <c r="I11" s="29">
        <v>643</v>
      </c>
      <c r="J11" s="29">
        <v>674</v>
      </c>
      <c r="K11" s="29">
        <v>732</v>
      </c>
      <c r="L11" s="29">
        <v>905</v>
      </c>
      <c r="M11" s="29">
        <v>970</v>
      </c>
      <c r="N11" s="29">
        <v>1046</v>
      </c>
      <c r="O11" s="29">
        <v>1151</v>
      </c>
      <c r="P11" s="29">
        <v>1194</v>
      </c>
      <c r="Q11" s="29">
        <v>1232</v>
      </c>
      <c r="R11" s="29">
        <v>1302</v>
      </c>
      <c r="S11" s="29">
        <v>1334</v>
      </c>
      <c r="T11" s="29">
        <v>1369</v>
      </c>
      <c r="U11" s="29">
        <v>1432</v>
      </c>
    </row>
    <row r="12" spans="1:43" ht="15" customHeight="1" x14ac:dyDescent="0.3">
      <c r="A12" s="29" t="s">
        <v>79</v>
      </c>
      <c r="B12" s="30">
        <v>98</v>
      </c>
      <c r="C12" s="29">
        <v>105.8</v>
      </c>
      <c r="D12" s="29">
        <v>105.6</v>
      </c>
      <c r="E12" s="29">
        <v>112.575</v>
      </c>
      <c r="F12" s="29">
        <v>115</v>
      </c>
      <c r="G12" s="29">
        <v>116</v>
      </c>
      <c r="H12" s="29">
        <v>116</v>
      </c>
      <c r="I12" s="29">
        <v>116</v>
      </c>
      <c r="J12" s="29">
        <v>128</v>
      </c>
      <c r="K12" s="29">
        <v>138</v>
      </c>
      <c r="L12" s="29">
        <v>152</v>
      </c>
      <c r="M12" s="29">
        <v>165</v>
      </c>
      <c r="N12" s="29">
        <v>175</v>
      </c>
      <c r="O12" s="29">
        <v>181</v>
      </c>
      <c r="P12" s="29">
        <v>188</v>
      </c>
      <c r="Q12" s="29">
        <v>195</v>
      </c>
      <c r="R12" s="29">
        <v>190</v>
      </c>
      <c r="S12" s="29">
        <v>216</v>
      </c>
      <c r="T12" s="29">
        <v>220</v>
      </c>
      <c r="U12" s="29">
        <v>318</v>
      </c>
    </row>
    <row r="13" spans="1:43" ht="15" customHeight="1" x14ac:dyDescent="0.3">
      <c r="A13" s="29" t="s">
        <v>7</v>
      </c>
      <c r="B13" s="30">
        <v>992</v>
      </c>
      <c r="C13" s="29">
        <v>1334.1999999999998</v>
      </c>
      <c r="D13" s="29">
        <v>1395.2</v>
      </c>
      <c r="E13" s="29">
        <v>1705.2550000000001</v>
      </c>
      <c r="F13" s="29">
        <v>2032.1</v>
      </c>
      <c r="G13" s="29">
        <v>2220</v>
      </c>
      <c r="H13" s="29">
        <v>2390</v>
      </c>
      <c r="I13" s="29">
        <v>2537</v>
      </c>
      <c r="J13" s="29">
        <v>2650</v>
      </c>
      <c r="K13" s="29">
        <v>2894</v>
      </c>
      <c r="L13" s="29">
        <v>3249</v>
      </c>
      <c r="M13" s="29">
        <v>3465</v>
      </c>
      <c r="N13" s="29">
        <v>3848</v>
      </c>
      <c r="O13" s="29">
        <v>4215</v>
      </c>
      <c r="P13" s="29">
        <v>4514</v>
      </c>
      <c r="Q13" s="29">
        <v>4713</v>
      </c>
      <c r="R13" s="29">
        <v>5169</v>
      </c>
      <c r="S13" s="29">
        <v>5841</v>
      </c>
      <c r="T13" s="29">
        <v>5775</v>
      </c>
      <c r="U13" s="29">
        <v>6035</v>
      </c>
    </row>
    <row r="14" spans="1:43" ht="15" customHeight="1" x14ac:dyDescent="0.3">
      <c r="A14" s="29" t="s">
        <v>89</v>
      </c>
      <c r="B14" s="30">
        <v>552</v>
      </c>
      <c r="C14" s="29">
        <v>617.20000000000005</v>
      </c>
      <c r="D14" s="29">
        <v>620.23451999999997</v>
      </c>
      <c r="E14" s="29">
        <v>702.54</v>
      </c>
      <c r="F14" s="29">
        <v>772.6</v>
      </c>
      <c r="G14" s="29">
        <v>812</v>
      </c>
      <c r="H14" s="29">
        <v>922</v>
      </c>
      <c r="I14" s="29">
        <v>947</v>
      </c>
      <c r="J14" s="29">
        <v>966</v>
      </c>
      <c r="K14" s="29">
        <v>1115</v>
      </c>
      <c r="L14" s="29">
        <v>1194</v>
      </c>
      <c r="M14" s="29">
        <v>1252</v>
      </c>
      <c r="N14" s="29">
        <v>1332</v>
      </c>
      <c r="O14" s="29">
        <v>1385</v>
      </c>
      <c r="P14" s="29">
        <v>1482</v>
      </c>
      <c r="Q14" s="29">
        <v>1570</v>
      </c>
      <c r="R14" s="29">
        <v>1599</v>
      </c>
      <c r="S14" s="29">
        <v>1706</v>
      </c>
      <c r="T14" s="29">
        <v>1818</v>
      </c>
      <c r="U14" s="29">
        <v>1747</v>
      </c>
    </row>
    <row r="15" spans="1:43" ht="15" customHeight="1" x14ac:dyDescent="0.3">
      <c r="A15" s="29" t="s">
        <v>96</v>
      </c>
      <c r="B15" s="30">
        <v>384</v>
      </c>
      <c r="C15" s="29">
        <v>412.59999999999997</v>
      </c>
      <c r="D15" s="29">
        <v>413.59999999999997</v>
      </c>
      <c r="E15" s="29">
        <v>508.875</v>
      </c>
      <c r="F15" s="29">
        <v>572.80000000000007</v>
      </c>
      <c r="G15" s="29">
        <v>638</v>
      </c>
      <c r="H15" s="29">
        <v>705</v>
      </c>
      <c r="I15" s="29">
        <v>728</v>
      </c>
      <c r="J15" s="29">
        <v>806</v>
      </c>
      <c r="K15" s="29">
        <v>904</v>
      </c>
      <c r="L15" s="29">
        <v>997</v>
      </c>
      <c r="M15" s="29">
        <v>1113</v>
      </c>
      <c r="N15" s="29">
        <v>1275</v>
      </c>
      <c r="O15" s="29">
        <v>1378</v>
      </c>
      <c r="P15" s="29">
        <v>1466</v>
      </c>
      <c r="Q15" s="29">
        <v>1581</v>
      </c>
      <c r="R15" s="29">
        <v>1677</v>
      </c>
      <c r="S15" s="29">
        <v>1684</v>
      </c>
      <c r="T15" s="29">
        <v>1769</v>
      </c>
      <c r="U15" s="29">
        <v>1979</v>
      </c>
    </row>
    <row r="16" spans="1:43" ht="15" customHeight="1" x14ac:dyDescent="0.3">
      <c r="A16" s="29" t="s">
        <v>105</v>
      </c>
      <c r="B16" s="30">
        <v>525</v>
      </c>
      <c r="C16" s="29">
        <v>649.79999999999995</v>
      </c>
      <c r="D16" s="29">
        <v>650</v>
      </c>
      <c r="E16" s="29">
        <v>777.44999999999982</v>
      </c>
      <c r="F16" s="29">
        <v>837.3</v>
      </c>
      <c r="G16" s="29">
        <v>877</v>
      </c>
      <c r="H16" s="29">
        <v>902</v>
      </c>
      <c r="I16" s="29">
        <v>996</v>
      </c>
      <c r="J16" s="29">
        <v>1089</v>
      </c>
      <c r="K16" s="29">
        <v>1176</v>
      </c>
      <c r="L16" s="29">
        <v>1264</v>
      </c>
      <c r="M16" s="29">
        <v>1465</v>
      </c>
      <c r="N16" s="29">
        <v>1618</v>
      </c>
      <c r="O16" s="29">
        <v>1828</v>
      </c>
      <c r="P16" s="29">
        <v>1962</v>
      </c>
      <c r="Q16" s="29">
        <v>2051</v>
      </c>
      <c r="R16" s="29">
        <v>2369</v>
      </c>
      <c r="S16" s="29">
        <v>2534</v>
      </c>
      <c r="T16" s="29">
        <v>2721</v>
      </c>
      <c r="U16" s="29">
        <v>2870</v>
      </c>
    </row>
    <row r="17" spans="1:21" ht="15" customHeight="1" x14ac:dyDescent="0.3">
      <c r="A17" s="29" t="s">
        <v>3</v>
      </c>
      <c r="B17" s="30">
        <v>1231</v>
      </c>
      <c r="C17" s="29">
        <v>1420.4</v>
      </c>
      <c r="D17" s="29">
        <v>1426.1999999999998</v>
      </c>
      <c r="E17" s="29">
        <v>1582.7949999999998</v>
      </c>
      <c r="F17" s="29">
        <v>1712.5</v>
      </c>
      <c r="G17" s="29">
        <v>1779</v>
      </c>
      <c r="H17" s="29">
        <v>1915</v>
      </c>
      <c r="I17" s="29">
        <v>2051</v>
      </c>
      <c r="J17" s="29">
        <v>2147</v>
      </c>
      <c r="K17" s="29">
        <v>2313</v>
      </c>
      <c r="L17" s="29">
        <v>2414</v>
      </c>
      <c r="M17" s="29">
        <v>2519</v>
      </c>
      <c r="N17" s="29">
        <v>2726</v>
      </c>
      <c r="O17" s="29">
        <v>2940</v>
      </c>
      <c r="P17" s="29">
        <v>2986</v>
      </c>
      <c r="Q17" s="29">
        <v>3069</v>
      </c>
      <c r="R17" s="29">
        <v>3032</v>
      </c>
      <c r="S17" s="29">
        <v>3265</v>
      </c>
      <c r="T17" s="29">
        <v>3363</v>
      </c>
      <c r="U17" s="29">
        <v>3629</v>
      </c>
    </row>
    <row r="18" spans="1:21" ht="15" customHeight="1" x14ac:dyDescent="0.3">
      <c r="A18" s="29" t="s">
        <v>124</v>
      </c>
      <c r="B18" s="30">
        <v>355</v>
      </c>
      <c r="C18" s="29">
        <v>629.79999999999995</v>
      </c>
      <c r="D18" s="29">
        <v>651.40500000000009</v>
      </c>
      <c r="E18" s="29">
        <v>776.35</v>
      </c>
      <c r="F18" s="29">
        <v>915.2</v>
      </c>
      <c r="G18" s="29">
        <v>777</v>
      </c>
      <c r="H18" s="29">
        <v>979</v>
      </c>
      <c r="I18" s="29">
        <v>1049</v>
      </c>
      <c r="J18" s="29">
        <v>1101</v>
      </c>
      <c r="K18" s="29">
        <v>1174</v>
      </c>
      <c r="L18" s="29">
        <v>1243</v>
      </c>
      <c r="M18" s="29">
        <v>1305</v>
      </c>
      <c r="N18" s="29">
        <v>1351</v>
      </c>
      <c r="O18" s="29">
        <v>1417</v>
      </c>
      <c r="P18" s="29">
        <v>1476</v>
      </c>
      <c r="Q18" s="29">
        <v>1671</v>
      </c>
      <c r="R18" s="29">
        <v>1676</v>
      </c>
      <c r="S18" s="29">
        <v>1769</v>
      </c>
      <c r="T18" s="29">
        <v>1857</v>
      </c>
      <c r="U18" s="29">
        <v>1943</v>
      </c>
    </row>
    <row r="19" spans="1:21" ht="15" customHeight="1" x14ac:dyDescent="0.3">
      <c r="A19" s="29" t="s">
        <v>127</v>
      </c>
      <c r="B19" s="30">
        <v>296</v>
      </c>
      <c r="C19" s="29">
        <v>363.8</v>
      </c>
      <c r="D19" s="29">
        <v>364.2</v>
      </c>
      <c r="E19" s="29">
        <v>407.48</v>
      </c>
      <c r="F19" s="29">
        <v>455.2</v>
      </c>
      <c r="G19" s="29">
        <v>524</v>
      </c>
      <c r="H19" s="29">
        <v>541</v>
      </c>
      <c r="I19" s="29">
        <v>557</v>
      </c>
      <c r="J19" s="29">
        <v>577</v>
      </c>
      <c r="K19" s="29">
        <v>605</v>
      </c>
      <c r="L19" s="29">
        <v>636</v>
      </c>
      <c r="M19" s="29">
        <v>663</v>
      </c>
      <c r="N19" s="29">
        <v>712</v>
      </c>
      <c r="O19" s="29">
        <v>763</v>
      </c>
      <c r="P19" s="29">
        <v>812</v>
      </c>
      <c r="Q19" s="29">
        <v>824</v>
      </c>
      <c r="R19" s="29">
        <v>706</v>
      </c>
      <c r="S19" s="29">
        <v>739</v>
      </c>
      <c r="T19" s="29">
        <v>764</v>
      </c>
      <c r="U19" s="29">
        <v>840</v>
      </c>
    </row>
    <row r="20" spans="1:21" ht="14.25" customHeight="1" x14ac:dyDescent="0.3">
      <c r="A20" s="32" t="s">
        <v>9</v>
      </c>
      <c r="B20" s="18">
        <v>76</v>
      </c>
      <c r="C20" s="17">
        <v>111.4</v>
      </c>
      <c r="D20" s="17">
        <v>142.19999999999999</v>
      </c>
      <c r="E20" s="17">
        <v>220.715</v>
      </c>
      <c r="F20" s="17">
        <v>328.9</v>
      </c>
      <c r="G20" s="17">
        <v>344</v>
      </c>
      <c r="H20" s="17">
        <v>373</v>
      </c>
      <c r="I20" s="17">
        <v>415</v>
      </c>
      <c r="J20" s="17">
        <v>415</v>
      </c>
      <c r="K20" s="17">
        <v>419</v>
      </c>
      <c r="L20" s="17">
        <v>441</v>
      </c>
      <c r="M20" s="17">
        <v>463</v>
      </c>
      <c r="N20" s="17">
        <v>537</v>
      </c>
      <c r="O20" s="17">
        <v>537</v>
      </c>
      <c r="P20" s="17">
        <v>538</v>
      </c>
      <c r="Q20" s="17">
        <v>549</v>
      </c>
      <c r="R20" s="17">
        <v>710</v>
      </c>
      <c r="S20" s="17">
        <v>727</v>
      </c>
      <c r="T20" s="17">
        <v>750</v>
      </c>
      <c r="U20" s="17">
        <v>747</v>
      </c>
    </row>
    <row r="21" spans="1:21" ht="15" customHeight="1" x14ac:dyDescent="0.3">
      <c r="A21" s="29" t="s">
        <v>130</v>
      </c>
      <c r="B21" s="30">
        <v>580</v>
      </c>
      <c r="C21" s="29">
        <v>1130</v>
      </c>
      <c r="D21" s="29">
        <v>1246.4000000000001</v>
      </c>
      <c r="E21" s="29">
        <v>1539.23</v>
      </c>
      <c r="F21" s="29">
        <v>1732.2</v>
      </c>
      <c r="G21" s="29">
        <v>1877</v>
      </c>
      <c r="H21" s="29">
        <v>2056</v>
      </c>
      <c r="I21" s="29">
        <v>2283</v>
      </c>
      <c r="J21" s="29">
        <v>2422</v>
      </c>
      <c r="K21" s="29">
        <v>2579</v>
      </c>
      <c r="L21" s="29">
        <v>2836</v>
      </c>
      <c r="M21" s="29">
        <v>2959</v>
      </c>
      <c r="N21" s="29">
        <v>3840</v>
      </c>
      <c r="O21" s="29">
        <v>4169</v>
      </c>
      <c r="P21" s="29">
        <v>4420</v>
      </c>
      <c r="Q21" s="29">
        <v>4564</v>
      </c>
      <c r="R21" s="29">
        <v>4914</v>
      </c>
      <c r="S21" s="29">
        <v>5167</v>
      </c>
      <c r="T21" s="29">
        <v>5508</v>
      </c>
      <c r="U21" s="29">
        <v>5690</v>
      </c>
    </row>
    <row r="22" spans="1:21" ht="14.25" customHeight="1" x14ac:dyDescent="0.3">
      <c r="A22" s="3"/>
      <c r="B22" s="33">
        <f t="shared" ref="B22:S22" si="3">SUM(B2:B21)</f>
        <v>10647</v>
      </c>
      <c r="C22" s="33">
        <f t="shared" si="3"/>
        <v>13721.399999999998</v>
      </c>
      <c r="D22" s="33">
        <f t="shared" si="3"/>
        <v>14301.766640000002</v>
      </c>
      <c r="E22" s="33">
        <f t="shared" si="3"/>
        <v>16658.505000000001</v>
      </c>
      <c r="F22" s="33">
        <f t="shared" si="3"/>
        <v>19323.600000000002</v>
      </c>
      <c r="G22" s="33">
        <f t="shared" si="3"/>
        <v>20757</v>
      </c>
      <c r="H22" s="33">
        <f t="shared" si="3"/>
        <v>23275</v>
      </c>
      <c r="I22" s="33">
        <f t="shared" si="3"/>
        <v>24794</v>
      </c>
      <c r="J22" s="33">
        <f t="shared" si="3"/>
        <v>26024</v>
      </c>
      <c r="K22" s="33">
        <f t="shared" si="3"/>
        <v>27857</v>
      </c>
      <c r="L22" s="33">
        <f t="shared" si="3"/>
        <v>30704</v>
      </c>
      <c r="M22" s="33">
        <f t="shared" si="3"/>
        <v>32776</v>
      </c>
      <c r="N22" s="33">
        <f t="shared" si="3"/>
        <v>36772</v>
      </c>
      <c r="O22" s="33">
        <f t="shared" si="3"/>
        <v>41173</v>
      </c>
      <c r="P22" s="33">
        <f t="shared" si="3"/>
        <v>45210</v>
      </c>
      <c r="Q22" s="33">
        <f t="shared" si="3"/>
        <v>47228</v>
      </c>
      <c r="R22" s="33">
        <f t="shared" si="3"/>
        <v>50678</v>
      </c>
      <c r="S22" s="33">
        <f t="shared" si="3"/>
        <v>54165</v>
      </c>
      <c r="T22" s="33">
        <f t="shared" ref="T22:U22" si="4">SUM(T2:T21)</f>
        <v>56993</v>
      </c>
      <c r="U22" s="33">
        <f t="shared" si="4"/>
        <v>60339</v>
      </c>
    </row>
    <row r="23" spans="1:21" ht="14.2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1" ht="14.2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1" ht="14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1" ht="14.2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1" ht="14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1" ht="14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1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1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1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1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4"/>
  <sheetViews>
    <sheetView workbookViewId="0">
      <selection activeCell="E43" sqref="E43"/>
    </sheetView>
  </sheetViews>
  <sheetFormatPr defaultColWidth="14.44140625" defaultRowHeight="15" customHeight="1" x14ac:dyDescent="0.3"/>
  <cols>
    <col min="1" max="1" width="28.109375" customWidth="1"/>
    <col min="2" max="6" width="20.88671875" customWidth="1"/>
    <col min="7" max="8" width="16.33203125" customWidth="1"/>
    <col min="9" max="9" width="16.33203125" hidden="1" customWidth="1"/>
    <col min="10" max="11" width="16.33203125" customWidth="1"/>
    <col min="12" max="12" width="16.5546875" customWidth="1"/>
    <col min="13" max="18" width="9.33203125" customWidth="1"/>
    <col min="19" max="19" width="12.109375" customWidth="1"/>
    <col min="20" max="27" width="9.33203125" customWidth="1"/>
  </cols>
  <sheetData>
    <row r="1" spans="1:17" ht="14.25" customHeight="1" x14ac:dyDescent="0.3">
      <c r="A1" s="34" t="s">
        <v>141</v>
      </c>
      <c r="G1" s="67" t="s">
        <v>142</v>
      </c>
      <c r="H1" s="68"/>
      <c r="I1" s="35"/>
      <c r="J1" s="35"/>
      <c r="K1" s="35"/>
    </row>
    <row r="2" spans="1:17" ht="14.25" customHeight="1" x14ac:dyDescent="0.3">
      <c r="A2" s="36"/>
      <c r="B2" s="37" t="s">
        <v>11</v>
      </c>
      <c r="C2" s="37" t="s">
        <v>12</v>
      </c>
      <c r="D2" s="37" t="s">
        <v>13</v>
      </c>
      <c r="E2" s="37" t="s">
        <v>14</v>
      </c>
      <c r="F2" s="38" t="s">
        <v>143</v>
      </c>
      <c r="G2" s="38" t="s">
        <v>144</v>
      </c>
      <c r="H2" s="38" t="s">
        <v>145</v>
      </c>
      <c r="I2" s="38"/>
      <c r="J2" s="38" t="s">
        <v>146</v>
      </c>
      <c r="K2" s="38" t="s">
        <v>147</v>
      </c>
      <c r="L2" s="39"/>
    </row>
    <row r="3" spans="1:17" ht="14.25" customHeight="1" x14ac:dyDescent="0.3">
      <c r="A3" s="40">
        <v>43709</v>
      </c>
      <c r="B3" s="41">
        <v>3001</v>
      </c>
      <c r="C3" s="41">
        <v>7310</v>
      </c>
      <c r="D3" s="41">
        <v>336</v>
      </c>
      <c r="E3" s="41">
        <v>0</v>
      </c>
      <c r="F3" s="42">
        <f t="shared" ref="F3:F20" si="0">SUM(B3:E3)</f>
        <v>10647</v>
      </c>
      <c r="G3" s="42">
        <f t="shared" ref="G3:G6" si="1">71%*(SUM(B3:C3))</f>
        <v>7320.8099999999995</v>
      </c>
      <c r="H3" s="42">
        <f t="shared" ref="H3:H7" si="2">81%*(SUM(D3:E3))</f>
        <v>272.16000000000003</v>
      </c>
      <c r="I3" s="42">
        <f t="shared" ref="I3:I20" si="3">F3-(SUM(G3:H3))</f>
        <v>3054.0300000000007</v>
      </c>
      <c r="J3" s="49">
        <f t="shared" ref="J3:J20" si="4">I3/F3</f>
        <v>0.28684418145956614</v>
      </c>
      <c r="K3" s="42"/>
      <c r="L3" s="43"/>
    </row>
    <row r="4" spans="1:17" ht="14.25" customHeight="1" x14ac:dyDescent="0.3">
      <c r="A4" s="40">
        <v>43862</v>
      </c>
      <c r="B4" s="41">
        <v>2990</v>
      </c>
      <c r="C4" s="41">
        <v>10343.399999999998</v>
      </c>
      <c r="D4" s="41">
        <v>388</v>
      </c>
      <c r="E4" s="41">
        <v>0</v>
      </c>
      <c r="F4" s="42">
        <f t="shared" si="0"/>
        <v>13721.399999999998</v>
      </c>
      <c r="G4" s="42">
        <f t="shared" si="1"/>
        <v>9466.7139999999981</v>
      </c>
      <c r="H4" s="42">
        <f t="shared" si="2"/>
        <v>314.28000000000003</v>
      </c>
      <c r="I4" s="42">
        <f t="shared" si="3"/>
        <v>3940.405999999999</v>
      </c>
      <c r="J4" s="49">
        <f t="shared" si="4"/>
        <v>0.2871723002026032</v>
      </c>
      <c r="K4" s="42"/>
      <c r="L4" s="40">
        <v>43862</v>
      </c>
      <c r="M4" s="44">
        <f t="shared" ref="M4:M20" si="5">(F4-F3)/F3</f>
        <v>0.28875739644970394</v>
      </c>
      <c r="N4" s="45">
        <f t="shared" ref="N4:N20" si="6">F4-F3</f>
        <v>3074.3999999999978</v>
      </c>
      <c r="O4" s="46"/>
      <c r="P4" s="46"/>
      <c r="Q4" s="46"/>
    </row>
    <row r="5" spans="1:17" ht="14.25" customHeight="1" x14ac:dyDescent="0.3">
      <c r="A5" s="40">
        <v>43952</v>
      </c>
      <c r="B5" s="41">
        <v>3003</v>
      </c>
      <c r="C5" s="41">
        <v>10903.591392066119</v>
      </c>
      <c r="D5" s="41">
        <v>395</v>
      </c>
      <c r="E5" s="41">
        <v>0</v>
      </c>
      <c r="F5" s="42">
        <f t="shared" si="0"/>
        <v>14301.591392066119</v>
      </c>
      <c r="G5" s="42">
        <f t="shared" si="1"/>
        <v>9873.6798883669435</v>
      </c>
      <c r="H5" s="42">
        <f t="shared" si="2"/>
        <v>319.95000000000005</v>
      </c>
      <c r="I5" s="42">
        <f t="shared" si="3"/>
        <v>4107.9615036991745</v>
      </c>
      <c r="J5" s="49">
        <f t="shared" si="4"/>
        <v>0.28723806960238618</v>
      </c>
      <c r="K5" s="42"/>
      <c r="L5" s="40">
        <v>43952</v>
      </c>
      <c r="M5" s="44">
        <f t="shared" si="5"/>
        <v>4.2283687675173161E-2</v>
      </c>
      <c r="N5" s="45">
        <f t="shared" si="6"/>
        <v>580.1913920661209</v>
      </c>
      <c r="O5" s="46"/>
      <c r="P5" s="46"/>
      <c r="Q5" s="46"/>
    </row>
    <row r="6" spans="1:17" ht="14.25" customHeight="1" x14ac:dyDescent="0.3">
      <c r="A6" s="40">
        <v>44075</v>
      </c>
      <c r="B6" s="41">
        <v>3728.732908955224</v>
      </c>
      <c r="C6" s="41">
        <v>12372.473791044777</v>
      </c>
      <c r="D6" s="41">
        <v>558.29309999999998</v>
      </c>
      <c r="E6" s="41">
        <v>0</v>
      </c>
      <c r="F6" s="42">
        <f t="shared" si="0"/>
        <v>16659.499800000001</v>
      </c>
      <c r="G6" s="42">
        <f t="shared" si="1"/>
        <v>11431.856757</v>
      </c>
      <c r="H6" s="42">
        <f t="shared" si="2"/>
        <v>452.21741100000003</v>
      </c>
      <c r="I6" s="42">
        <f t="shared" si="3"/>
        <v>4775.4256320000022</v>
      </c>
      <c r="J6" s="49">
        <f t="shared" si="4"/>
        <v>0.28664880034393359</v>
      </c>
      <c r="K6" s="42"/>
      <c r="L6" s="40">
        <v>44075</v>
      </c>
      <c r="M6" s="44">
        <f t="shared" si="5"/>
        <v>0.16487035206738912</v>
      </c>
      <c r="N6" s="45">
        <f t="shared" si="6"/>
        <v>2357.9084079338827</v>
      </c>
      <c r="O6" s="46"/>
      <c r="P6" s="50"/>
      <c r="Q6" s="46"/>
    </row>
    <row r="7" spans="1:17" ht="14.25" customHeight="1" x14ac:dyDescent="0.3">
      <c r="A7" s="40">
        <v>44166</v>
      </c>
      <c r="B7" s="41">
        <v>3523.7582089552238</v>
      </c>
      <c r="C7" s="41">
        <v>14997.641791044778</v>
      </c>
      <c r="D7" s="41">
        <v>802.2</v>
      </c>
      <c r="E7" s="41">
        <v>0</v>
      </c>
      <c r="F7" s="42">
        <f t="shared" si="0"/>
        <v>19323.600000000002</v>
      </c>
      <c r="G7" s="42">
        <f>79%*(SUM(B7:C7))</f>
        <v>14631.906000000003</v>
      </c>
      <c r="H7" s="42">
        <f t="shared" si="2"/>
        <v>649.78200000000004</v>
      </c>
      <c r="I7" s="42">
        <f t="shared" si="3"/>
        <v>4041.9120000000003</v>
      </c>
      <c r="J7" s="49">
        <f t="shared" si="4"/>
        <v>0.20916971992796371</v>
      </c>
      <c r="K7" s="42"/>
      <c r="L7" s="40">
        <v>44166</v>
      </c>
      <c r="M7" s="44">
        <f t="shared" si="5"/>
        <v>0.15991477727320483</v>
      </c>
      <c r="N7" s="45">
        <f t="shared" si="6"/>
        <v>2664.1002000000008</v>
      </c>
      <c r="O7" s="45">
        <f>SUM(N4:N7)</f>
        <v>8676.6000000000022</v>
      </c>
      <c r="P7" s="50">
        <f t="shared" ref="P7:P19" si="7">(SUM(D7:E7)-SUM(D3:E3))/(F7-F3)</f>
        <v>5.3730724016319752E-2</v>
      </c>
      <c r="Q7" s="44">
        <f>(F7-F3)/F3</f>
        <v>0.81493378416455364</v>
      </c>
    </row>
    <row r="8" spans="1:17" ht="14.25" customHeight="1" x14ac:dyDescent="0.3">
      <c r="A8" s="40">
        <v>44256</v>
      </c>
      <c r="B8" s="41">
        <v>3633.3999999999996</v>
      </c>
      <c r="C8" s="41">
        <v>16205.4</v>
      </c>
      <c r="D8" s="41">
        <v>918.2</v>
      </c>
      <c r="E8" s="41">
        <v>0</v>
      </c>
      <c r="F8" s="42">
        <f t="shared" si="0"/>
        <v>20757</v>
      </c>
      <c r="G8" s="42">
        <f>77%*(SUM(B8:C8))</f>
        <v>15275.876</v>
      </c>
      <c r="H8" s="42">
        <f>78%*(SUM(D8:E8))</f>
        <v>716.19600000000003</v>
      </c>
      <c r="I8" s="42">
        <f t="shared" si="3"/>
        <v>4764.9279999999999</v>
      </c>
      <c r="J8" s="49">
        <f t="shared" si="4"/>
        <v>0.22955764320470201</v>
      </c>
      <c r="K8" s="42"/>
      <c r="L8" s="40">
        <v>44256</v>
      </c>
      <c r="M8" s="44">
        <f t="shared" si="5"/>
        <v>7.417872446128039E-2</v>
      </c>
      <c r="N8" s="45">
        <f t="shared" si="6"/>
        <v>1433.3999999999978</v>
      </c>
      <c r="O8" s="46"/>
      <c r="P8" s="50">
        <f t="shared" si="7"/>
        <v>7.5359599749843631E-2</v>
      </c>
      <c r="Q8" s="46"/>
    </row>
    <row r="9" spans="1:17" ht="14.25" customHeight="1" x14ac:dyDescent="0.3">
      <c r="A9" s="40">
        <v>44348</v>
      </c>
      <c r="B9" s="41">
        <v>4295</v>
      </c>
      <c r="C9" s="41">
        <v>17577</v>
      </c>
      <c r="D9" s="41">
        <v>1078</v>
      </c>
      <c r="E9" s="41">
        <v>325</v>
      </c>
      <c r="F9" s="42">
        <f t="shared" si="0"/>
        <v>23275</v>
      </c>
      <c r="G9" s="42">
        <f>85%*(SUM(B9:C9))</f>
        <v>18591.2</v>
      </c>
      <c r="H9" s="42">
        <f t="shared" ref="H9:H10" si="8">84%*(SUM(D9:E9))</f>
        <v>1178.52</v>
      </c>
      <c r="I9" s="42">
        <f t="shared" si="3"/>
        <v>3505.2799999999988</v>
      </c>
      <c r="J9" s="49">
        <f t="shared" si="4"/>
        <v>0.15060279269602572</v>
      </c>
      <c r="K9" s="42"/>
      <c r="L9" s="40">
        <v>44348</v>
      </c>
      <c r="M9" s="44">
        <f t="shared" si="5"/>
        <v>0.12130847424965072</v>
      </c>
      <c r="N9" s="45">
        <f t="shared" si="6"/>
        <v>2518</v>
      </c>
      <c r="O9" s="46"/>
      <c r="P9" s="50">
        <f t="shared" si="7"/>
        <v>0.11233189572006919</v>
      </c>
      <c r="Q9" s="46"/>
    </row>
    <row r="10" spans="1:17" ht="14.25" customHeight="1" x14ac:dyDescent="0.3">
      <c r="A10" s="40">
        <v>44440</v>
      </c>
      <c r="B10" s="41">
        <v>4519.8</v>
      </c>
      <c r="C10" s="41">
        <v>18539.599999999999</v>
      </c>
      <c r="D10" s="41">
        <v>1259.2</v>
      </c>
      <c r="E10" s="41">
        <v>478.4</v>
      </c>
      <c r="F10" s="42">
        <f t="shared" si="0"/>
        <v>24797</v>
      </c>
      <c r="G10" s="42">
        <f>88%*(SUM(B10:C10))</f>
        <v>20292.271999999997</v>
      </c>
      <c r="H10" s="42">
        <f t="shared" si="8"/>
        <v>1459.5839999999998</v>
      </c>
      <c r="I10" s="42">
        <f t="shared" si="3"/>
        <v>3045.1440000000039</v>
      </c>
      <c r="J10" s="49">
        <f t="shared" si="4"/>
        <v>0.12280291970802935</v>
      </c>
      <c r="K10" s="42"/>
      <c r="L10" s="40">
        <v>44440</v>
      </c>
      <c r="M10" s="44">
        <f t="shared" si="5"/>
        <v>6.5392051557465095E-2</v>
      </c>
      <c r="N10" s="45">
        <f t="shared" si="6"/>
        <v>1522</v>
      </c>
      <c r="O10" s="46"/>
      <c r="P10" s="50">
        <f t="shared" si="7"/>
        <v>0.14492250335059903</v>
      </c>
      <c r="Q10" s="46"/>
    </row>
    <row r="11" spans="1:17" ht="14.25" customHeight="1" x14ac:dyDescent="0.3">
      <c r="A11" s="40">
        <v>44531</v>
      </c>
      <c r="B11" s="41">
        <v>4317.04</v>
      </c>
      <c r="C11" s="41">
        <v>19865.8</v>
      </c>
      <c r="D11" s="41">
        <v>1549.0000000000002</v>
      </c>
      <c r="E11" s="41">
        <v>292.16000000000003</v>
      </c>
      <c r="F11" s="42">
        <f t="shared" si="0"/>
        <v>26024</v>
      </c>
      <c r="G11" s="42">
        <f>87%*(SUM(B11:C11))</f>
        <v>21039.070800000001</v>
      </c>
      <c r="H11" s="42">
        <f>81%*(SUM(D11:E11))</f>
        <v>1491.3396000000002</v>
      </c>
      <c r="I11" s="42">
        <f t="shared" si="3"/>
        <v>3493.5895999999993</v>
      </c>
      <c r="J11" s="49">
        <f t="shared" si="4"/>
        <v>0.13424491238856437</v>
      </c>
      <c r="K11" s="42">
        <v>118</v>
      </c>
      <c r="L11" s="40">
        <v>44531</v>
      </c>
      <c r="M11" s="44">
        <f t="shared" si="5"/>
        <v>4.9481792152276487E-2</v>
      </c>
      <c r="N11" s="45">
        <f t="shared" si="6"/>
        <v>1227</v>
      </c>
      <c r="O11" s="45">
        <f>SUM(N8:N11)</f>
        <v>6700.3999999999978</v>
      </c>
      <c r="P11" s="50">
        <f t="shared" si="7"/>
        <v>0.15505939943883956</v>
      </c>
      <c r="Q11" s="44">
        <f>(F11-F7)/F7</f>
        <v>0.34674698296383683</v>
      </c>
    </row>
    <row r="12" spans="1:17" ht="14.25" customHeight="1" x14ac:dyDescent="0.3">
      <c r="A12" s="40">
        <v>44621</v>
      </c>
      <c r="B12" s="41">
        <v>4293</v>
      </c>
      <c r="C12" s="41">
        <v>21265.599999999999</v>
      </c>
      <c r="D12" s="41">
        <v>1848</v>
      </c>
      <c r="E12" s="41">
        <v>450.40000000000003</v>
      </c>
      <c r="F12" s="42">
        <f t="shared" si="0"/>
        <v>27857</v>
      </c>
      <c r="G12" s="42">
        <f>89%*(SUM(B12:C12))</f>
        <v>22747.153999999999</v>
      </c>
      <c r="H12" s="42">
        <f>80%*(SUM(D12:E12))</f>
        <v>1838.7200000000003</v>
      </c>
      <c r="I12" s="42">
        <f t="shared" si="3"/>
        <v>3271.1260000000002</v>
      </c>
      <c r="J12" s="49">
        <f t="shared" si="4"/>
        <v>0.11742563808019529</v>
      </c>
      <c r="K12" s="42">
        <v>150</v>
      </c>
      <c r="L12" s="40">
        <v>44621</v>
      </c>
      <c r="M12" s="44">
        <f t="shared" si="5"/>
        <v>7.0434983092529976E-2</v>
      </c>
      <c r="N12" s="45">
        <f t="shared" si="6"/>
        <v>1833</v>
      </c>
      <c r="O12" s="46"/>
      <c r="P12" s="50">
        <f t="shared" si="7"/>
        <v>0.19439436619718312</v>
      </c>
      <c r="Q12" s="46"/>
    </row>
    <row r="13" spans="1:17" ht="14.25" customHeight="1" x14ac:dyDescent="0.3">
      <c r="A13" s="40">
        <v>44713</v>
      </c>
      <c r="B13" s="41">
        <v>4354</v>
      </c>
      <c r="C13" s="41">
        <v>23677</v>
      </c>
      <c r="D13" s="41">
        <v>2368</v>
      </c>
      <c r="E13" s="41">
        <v>305</v>
      </c>
      <c r="F13" s="42">
        <f t="shared" si="0"/>
        <v>30704</v>
      </c>
      <c r="G13" s="42">
        <f>90%*(SUM(B13:C13))</f>
        <v>25227.9</v>
      </c>
      <c r="H13" s="42">
        <f>79%*(SUM(D13:E13))</f>
        <v>2111.67</v>
      </c>
      <c r="I13" s="42">
        <f t="shared" si="3"/>
        <v>3364.4300000000003</v>
      </c>
      <c r="J13" s="49">
        <f t="shared" si="4"/>
        <v>0.10957627670661804</v>
      </c>
      <c r="K13" s="42">
        <v>235</v>
      </c>
      <c r="L13" s="40">
        <v>44713</v>
      </c>
      <c r="M13" s="44">
        <f t="shared" si="5"/>
        <v>0.10220052410525182</v>
      </c>
      <c r="N13" s="45">
        <f t="shared" si="6"/>
        <v>2847</v>
      </c>
      <c r="O13" s="46"/>
      <c r="P13" s="50">
        <f t="shared" si="7"/>
        <v>0.17095167586485396</v>
      </c>
      <c r="Q13" s="46"/>
    </row>
    <row r="14" spans="1:17" ht="14.25" customHeight="1" x14ac:dyDescent="0.3">
      <c r="A14" s="40">
        <v>44805</v>
      </c>
      <c r="B14" s="41">
        <v>4378</v>
      </c>
      <c r="C14" s="41">
        <v>25103</v>
      </c>
      <c r="D14" s="41">
        <v>2585</v>
      </c>
      <c r="E14" s="41">
        <v>710</v>
      </c>
      <c r="F14" s="42">
        <f t="shared" si="0"/>
        <v>32776</v>
      </c>
      <c r="G14" s="42">
        <f>89%*(SUM(B14:C14))</f>
        <v>26238.09</v>
      </c>
      <c r="H14" s="42">
        <f>80%*(SUM(D14:E14))</f>
        <v>2636</v>
      </c>
      <c r="I14" s="42">
        <f t="shared" si="3"/>
        <v>3901.91</v>
      </c>
      <c r="J14" s="49">
        <f t="shared" si="4"/>
        <v>0.11904777886258237</v>
      </c>
      <c r="K14" s="42">
        <v>310</v>
      </c>
      <c r="L14" s="40">
        <v>44805</v>
      </c>
      <c r="M14" s="44">
        <f t="shared" si="5"/>
        <v>6.7483064095883269E-2</v>
      </c>
      <c r="N14" s="45">
        <f t="shared" si="6"/>
        <v>2072</v>
      </c>
      <c r="O14" s="46"/>
      <c r="P14" s="50">
        <f t="shared" si="7"/>
        <v>0.19518736683794963</v>
      </c>
      <c r="Q14" s="46"/>
    </row>
    <row r="15" spans="1:17" ht="14.25" customHeight="1" x14ac:dyDescent="0.3">
      <c r="A15" s="40">
        <v>44896</v>
      </c>
      <c r="B15" s="41">
        <v>4384</v>
      </c>
      <c r="C15" s="41">
        <v>27964</v>
      </c>
      <c r="D15" s="41">
        <v>3288</v>
      </c>
      <c r="E15" s="41">
        <v>1136</v>
      </c>
      <c r="F15" s="42">
        <f t="shared" si="0"/>
        <v>36772</v>
      </c>
      <c r="G15" s="42">
        <f>82%*(SUM(B15:C15))</f>
        <v>26525.359999999997</v>
      </c>
      <c r="H15" s="42">
        <f>77%*(SUM(D15:E15))</f>
        <v>3406.48</v>
      </c>
      <c r="I15" s="42">
        <f t="shared" si="3"/>
        <v>6840.1600000000035</v>
      </c>
      <c r="J15" s="49">
        <f t="shared" si="4"/>
        <v>0.18601544653540747</v>
      </c>
      <c r="K15" s="42">
        <v>496</v>
      </c>
      <c r="L15" s="40">
        <v>44896</v>
      </c>
      <c r="M15" s="44">
        <f t="shared" si="5"/>
        <v>0.1219184769343422</v>
      </c>
      <c r="N15" s="45">
        <f t="shared" si="6"/>
        <v>3996</v>
      </c>
      <c r="O15" s="45">
        <f>SUM(N12:N15)</f>
        <v>10748</v>
      </c>
      <c r="P15" s="50">
        <f t="shared" si="7"/>
        <v>0.24030889467807962</v>
      </c>
      <c r="Q15" s="44">
        <f>(F15-F11)/F11</f>
        <v>0.41300338149400551</v>
      </c>
    </row>
    <row r="16" spans="1:17" ht="14.25" customHeight="1" x14ac:dyDescent="0.3">
      <c r="A16" s="40">
        <v>44986</v>
      </c>
      <c r="B16" s="41">
        <v>4473</v>
      </c>
      <c r="C16" s="41">
        <v>31940</v>
      </c>
      <c r="D16" s="41">
        <v>3530</v>
      </c>
      <c r="E16" s="41">
        <v>1230</v>
      </c>
      <c r="F16" s="42">
        <f t="shared" si="0"/>
        <v>41173</v>
      </c>
      <c r="G16" s="42">
        <f>78%*(SUM(B16:C16))</f>
        <v>28402.14</v>
      </c>
      <c r="H16" s="42">
        <f>76%*(SUM(D16:E16))</f>
        <v>3617.6</v>
      </c>
      <c r="I16" s="42">
        <f t="shared" si="3"/>
        <v>9153.260000000002</v>
      </c>
      <c r="J16" s="49">
        <f t="shared" si="4"/>
        <v>0.22231219488499751</v>
      </c>
      <c r="K16" s="42">
        <v>559</v>
      </c>
      <c r="L16" s="40">
        <v>44986</v>
      </c>
      <c r="M16" s="44">
        <f t="shared" si="5"/>
        <v>0.11968345480256717</v>
      </c>
      <c r="N16" s="45">
        <f t="shared" si="6"/>
        <v>4401</v>
      </c>
      <c r="O16" s="46"/>
      <c r="P16" s="50">
        <f t="shared" si="7"/>
        <v>0.1848603184139381</v>
      </c>
      <c r="Q16" s="46"/>
    </row>
    <row r="17" spans="1:19" ht="14.25" customHeight="1" x14ac:dyDescent="0.3">
      <c r="A17" s="40">
        <v>45078</v>
      </c>
      <c r="B17" s="41">
        <v>4830</v>
      </c>
      <c r="C17" s="41">
        <v>35102</v>
      </c>
      <c r="D17" s="41">
        <v>3958</v>
      </c>
      <c r="E17" s="41">
        <v>1320</v>
      </c>
      <c r="F17" s="42">
        <f t="shared" si="0"/>
        <v>45210</v>
      </c>
      <c r="G17" s="42">
        <f>74%*(SUM(B17:C17))</f>
        <v>29549.68</v>
      </c>
      <c r="H17" s="42">
        <f t="shared" ref="H17:H18" si="9">77%*(SUM(D17:E17))</f>
        <v>4064.06</v>
      </c>
      <c r="I17" s="42">
        <f t="shared" si="3"/>
        <v>11596.260000000002</v>
      </c>
      <c r="J17" s="49">
        <f t="shared" si="4"/>
        <v>0.25649767750497682</v>
      </c>
      <c r="K17" s="42">
        <v>657</v>
      </c>
      <c r="L17" s="40">
        <v>45078</v>
      </c>
      <c r="M17" s="44">
        <f t="shared" si="5"/>
        <v>9.8049692759818327E-2</v>
      </c>
      <c r="N17" s="45">
        <f t="shared" si="6"/>
        <v>4037</v>
      </c>
      <c r="O17" s="46"/>
      <c r="P17" s="50">
        <f t="shared" si="7"/>
        <v>0.17958086309113469</v>
      </c>
      <c r="Q17" s="46"/>
      <c r="S17" s="47"/>
    </row>
    <row r="18" spans="1:19" ht="14.25" customHeight="1" x14ac:dyDescent="0.3">
      <c r="A18" s="40">
        <v>45170</v>
      </c>
      <c r="B18" s="41">
        <v>4502</v>
      </c>
      <c r="C18" s="41">
        <v>36955</v>
      </c>
      <c r="D18" s="41">
        <v>4298</v>
      </c>
      <c r="E18" s="41">
        <v>1473</v>
      </c>
      <c r="F18" s="42">
        <f t="shared" si="0"/>
        <v>47228</v>
      </c>
      <c r="G18" s="42">
        <f>75%*(SUM(B18:C18))</f>
        <v>31092.75</v>
      </c>
      <c r="H18" s="42">
        <f t="shared" si="9"/>
        <v>4443.67</v>
      </c>
      <c r="I18" s="42">
        <f t="shared" si="3"/>
        <v>11691.580000000002</v>
      </c>
      <c r="J18" s="49">
        <f t="shared" si="4"/>
        <v>0.2475561107817397</v>
      </c>
      <c r="K18" s="42">
        <v>851</v>
      </c>
      <c r="L18" s="40">
        <v>45170</v>
      </c>
      <c r="M18" s="44">
        <f t="shared" si="5"/>
        <v>4.4636142446361424E-2</v>
      </c>
      <c r="N18" s="45">
        <f t="shared" si="6"/>
        <v>2018</v>
      </c>
      <c r="O18" s="46"/>
      <c r="P18" s="50">
        <f t="shared" si="7"/>
        <v>0.17132576805978411</v>
      </c>
      <c r="Q18" s="46"/>
    </row>
    <row r="19" spans="1:19" ht="14.25" customHeight="1" x14ac:dyDescent="0.3">
      <c r="A19" s="40">
        <v>45261</v>
      </c>
      <c r="B19" s="41">
        <v>4304</v>
      </c>
      <c r="C19" s="41">
        <v>38830</v>
      </c>
      <c r="D19" s="41">
        <v>5009</v>
      </c>
      <c r="E19" s="41">
        <v>2535</v>
      </c>
      <c r="F19" s="42">
        <f t="shared" si="0"/>
        <v>50678</v>
      </c>
      <c r="G19" s="42">
        <f>84%*(SUM(B19:C19))</f>
        <v>36232.559999999998</v>
      </c>
      <c r="H19" s="42">
        <f>73%*(SUM(D19:E19))</f>
        <v>5507.12</v>
      </c>
      <c r="I19" s="42">
        <f t="shared" si="3"/>
        <v>8938.32</v>
      </c>
      <c r="J19" s="49">
        <f t="shared" si="4"/>
        <v>0.17637475827775365</v>
      </c>
      <c r="K19" s="42">
        <v>932</v>
      </c>
      <c r="L19" s="40">
        <v>45261</v>
      </c>
      <c r="M19" s="44">
        <f t="shared" si="5"/>
        <v>7.304988566104853E-2</v>
      </c>
      <c r="N19" s="45">
        <f t="shared" si="6"/>
        <v>3450</v>
      </c>
      <c r="O19" s="45">
        <f t="shared" ref="O19:O20" si="10">SUM(N16:N19)</f>
        <v>13906</v>
      </c>
      <c r="P19" s="50">
        <f t="shared" si="7"/>
        <v>0.22436358406443263</v>
      </c>
      <c r="Q19" s="44">
        <f t="shared" ref="Q19:Q20" si="11">(F19-F15)/F15</f>
        <v>0.37816817143478731</v>
      </c>
    </row>
    <row r="20" spans="1:19" ht="14.25" customHeight="1" thickBot="1" x14ac:dyDescent="0.35">
      <c r="A20" s="40">
        <v>45352</v>
      </c>
      <c r="B20" s="41">
        <v>4437</v>
      </c>
      <c r="C20" s="41">
        <v>40582</v>
      </c>
      <c r="D20" s="41">
        <v>6124</v>
      </c>
      <c r="E20" s="41">
        <v>3021</v>
      </c>
      <c r="F20" s="42">
        <f t="shared" si="0"/>
        <v>54164</v>
      </c>
      <c r="G20" s="42">
        <f>85%*(SUM(B20:C20))</f>
        <v>38266.15</v>
      </c>
      <c r="H20" s="42">
        <f>74%*(SUM(D20:E20))</f>
        <v>6767.3</v>
      </c>
      <c r="I20" s="42">
        <f t="shared" si="3"/>
        <v>9130.5499999999956</v>
      </c>
      <c r="J20" s="49">
        <f t="shared" si="4"/>
        <v>0.16857229894394793</v>
      </c>
      <c r="K20" s="42">
        <v>942</v>
      </c>
      <c r="L20" s="40">
        <v>45352</v>
      </c>
      <c r="M20" s="44">
        <f t="shared" si="5"/>
        <v>6.878724495836458E-2</v>
      </c>
      <c r="N20" s="45">
        <f t="shared" si="6"/>
        <v>3486</v>
      </c>
      <c r="O20" s="45">
        <f t="shared" si="10"/>
        <v>12991</v>
      </c>
      <c r="P20" s="50">
        <f>(SUM(D20:E20)-SUM(D16:E16))/(F20-F16)</f>
        <v>0.33754137479793705</v>
      </c>
      <c r="Q20" s="44">
        <f t="shared" si="11"/>
        <v>0.31552230830884315</v>
      </c>
      <c r="R20" s="48"/>
    </row>
    <row r="21" spans="1:19" ht="14.25" customHeight="1" thickBot="1" x14ac:dyDescent="0.35">
      <c r="A21" s="40">
        <v>45444</v>
      </c>
      <c r="B21" s="41">
        <v>4405</v>
      </c>
      <c r="C21" s="41">
        <v>42012</v>
      </c>
      <c r="D21" s="41">
        <v>7291</v>
      </c>
      <c r="E21" s="41">
        <v>3284</v>
      </c>
      <c r="F21" s="42">
        <f t="shared" ref="F21" si="12">SUM(B21:E21)</f>
        <v>56992</v>
      </c>
      <c r="G21" s="42">
        <v>39525</v>
      </c>
      <c r="H21" s="42">
        <v>7277</v>
      </c>
      <c r="I21" s="42">
        <f t="shared" ref="I21" si="13">F21-(SUM(G21:H21))</f>
        <v>10190</v>
      </c>
      <c r="J21" s="49">
        <f t="shared" ref="J21" si="14">I21/F21</f>
        <v>0.17879702414373946</v>
      </c>
      <c r="K21" s="42">
        <v>963</v>
      </c>
      <c r="L21" s="40">
        <v>45444</v>
      </c>
      <c r="M21" s="44">
        <f>(F21-F20)/F20</f>
        <v>5.2211801196366592E-2</v>
      </c>
      <c r="N21" s="45">
        <f>F21-F20</f>
        <v>2828</v>
      </c>
      <c r="O21" s="45">
        <f>SUM(N18:N21)</f>
        <v>11782</v>
      </c>
      <c r="P21" s="50">
        <f>(SUM(D21:E21)-SUM(D17:E17))/(F21-F17)</f>
        <v>0.44958411135630622</v>
      </c>
      <c r="Q21" s="44">
        <f>(F21-F17)/F17</f>
        <v>0.26060606060606062</v>
      </c>
      <c r="R21" s="48"/>
    </row>
    <row r="22" spans="1:19" ht="14.25" customHeight="1" x14ac:dyDescent="0.3">
      <c r="A22" s="40">
        <v>45536</v>
      </c>
      <c r="B22" s="41">
        <v>4264</v>
      </c>
      <c r="C22" s="41">
        <v>43828</v>
      </c>
      <c r="D22" s="41">
        <v>8681</v>
      </c>
      <c r="E22" s="41">
        <v>3566</v>
      </c>
      <c r="F22" s="42">
        <f t="shared" ref="F22" si="15">SUM(B22:E22)</f>
        <v>60339</v>
      </c>
      <c r="G22" s="42">
        <v>41407</v>
      </c>
      <c r="H22" s="42">
        <v>8202</v>
      </c>
      <c r="I22" s="42">
        <f t="shared" ref="I22" si="16">F22-(SUM(G22:H22))</f>
        <v>10730</v>
      </c>
      <c r="J22" s="49">
        <f t="shared" ref="J22" si="17">I22/F22</f>
        <v>0.17782860173353884</v>
      </c>
      <c r="K22" s="42">
        <v>1057</v>
      </c>
      <c r="L22" s="40">
        <v>45536</v>
      </c>
      <c r="M22" s="44">
        <f>(F22-F21)/F21</f>
        <v>5.8727540707467718E-2</v>
      </c>
      <c r="N22" s="45">
        <f>F22-F21</f>
        <v>3347</v>
      </c>
      <c r="O22" s="45">
        <f>SUM(N19:N22)</f>
        <v>13111</v>
      </c>
      <c r="P22" s="50">
        <f>(SUM(D22:E22)-SUM(D18:E18))/(F22-F18)</f>
        <v>0.49393638929143469</v>
      </c>
      <c r="Q22" s="44">
        <f>(F22-F18)/F18</f>
        <v>0.27761073939188619</v>
      </c>
      <c r="R22" s="48"/>
    </row>
    <row r="23" spans="1:19" ht="14.25" customHeight="1" x14ac:dyDescent="0.3">
      <c r="E23" s="47"/>
      <c r="F23" s="51"/>
      <c r="G23" s="47"/>
      <c r="Q23" s="48"/>
    </row>
    <row r="24" spans="1:19" ht="14.25" customHeight="1" thickBot="1" x14ac:dyDescent="0.35">
      <c r="B24" s="37" t="s">
        <v>148</v>
      </c>
      <c r="C24" s="37" t="s">
        <v>149</v>
      </c>
      <c r="D24" s="52" t="s">
        <v>150</v>
      </c>
      <c r="E24" s="69" t="s">
        <v>149</v>
      </c>
      <c r="F24" s="70"/>
      <c r="G24" s="70"/>
      <c r="H24" s="71"/>
      <c r="M24" s="48"/>
    </row>
    <row r="25" spans="1:19" ht="14.25" customHeight="1" thickBot="1" x14ac:dyDescent="0.35">
      <c r="A25" s="40">
        <v>43862</v>
      </c>
      <c r="B25" s="41"/>
      <c r="C25" s="41">
        <v>9708.7500000000018</v>
      </c>
      <c r="D25" s="53">
        <v>19323.600000000002</v>
      </c>
      <c r="E25" s="72"/>
      <c r="F25" s="73"/>
      <c r="G25" s="73"/>
      <c r="H25" s="74"/>
      <c r="I25" s="47"/>
      <c r="J25" s="47"/>
      <c r="K25" s="47"/>
      <c r="M25" s="48"/>
    </row>
    <row r="26" spans="1:19" ht="14.25" customHeight="1" thickBot="1" x14ac:dyDescent="0.35">
      <c r="A26" s="40">
        <v>43952</v>
      </c>
      <c r="B26" s="41"/>
      <c r="C26" s="41">
        <v>7461.9000000000015</v>
      </c>
      <c r="D26" s="41">
        <v>14302.091392066119</v>
      </c>
      <c r="E26" s="54">
        <f t="shared" ref="E26:E41" si="18">(C26-C25)/C25</f>
        <v>-0.23142526071842409</v>
      </c>
      <c r="F26" s="55">
        <f t="shared" ref="F26:F41" si="19">C26-C25</f>
        <v>-2246.8500000000004</v>
      </c>
      <c r="G26" s="56"/>
      <c r="H26" s="56"/>
    </row>
    <row r="27" spans="1:19" ht="14.25" customHeight="1" x14ac:dyDescent="0.3">
      <c r="A27" s="40">
        <v>44075</v>
      </c>
      <c r="B27" s="41"/>
      <c r="C27" s="41">
        <v>8466.6450000000004</v>
      </c>
      <c r="D27" s="41">
        <v>16659.405000000002</v>
      </c>
      <c r="E27" s="44">
        <f t="shared" si="18"/>
        <v>0.13465002211233049</v>
      </c>
      <c r="F27" s="45">
        <f t="shared" si="19"/>
        <v>1004.744999999999</v>
      </c>
      <c r="G27" s="46"/>
      <c r="H27" s="46"/>
    </row>
    <row r="28" spans="1:19" ht="14.25" customHeight="1" x14ac:dyDescent="0.3">
      <c r="A28" s="40">
        <v>44166</v>
      </c>
      <c r="B28" s="41"/>
      <c r="C28" s="41">
        <v>9708.7500000000018</v>
      </c>
      <c r="D28" s="41">
        <v>19323.600000000002</v>
      </c>
      <c r="E28" s="44">
        <f t="shared" si="18"/>
        <v>0.14670569038857792</v>
      </c>
      <c r="F28" s="45">
        <f t="shared" si="19"/>
        <v>1242.1050000000014</v>
      </c>
      <c r="G28" s="45"/>
      <c r="H28" s="44"/>
      <c r="I28" s="48"/>
      <c r="J28" s="48"/>
      <c r="K28" s="48"/>
    </row>
    <row r="29" spans="1:19" ht="14.25" customHeight="1" x14ac:dyDescent="0.3">
      <c r="A29" s="40">
        <v>44256</v>
      </c>
      <c r="B29" s="41"/>
      <c r="C29" s="41">
        <v>10531</v>
      </c>
      <c r="D29" s="41">
        <v>20757</v>
      </c>
      <c r="E29" s="44">
        <f t="shared" si="18"/>
        <v>8.4691644135444624E-2</v>
      </c>
      <c r="F29" s="45">
        <f t="shared" si="19"/>
        <v>822.24999999999818</v>
      </c>
      <c r="G29" s="46"/>
      <c r="H29" s="46"/>
    </row>
    <row r="30" spans="1:19" ht="14.25" customHeight="1" x14ac:dyDescent="0.3">
      <c r="A30" s="40">
        <v>44348</v>
      </c>
      <c r="B30" s="41">
        <v>9453</v>
      </c>
      <c r="C30" s="41">
        <v>11834</v>
      </c>
      <c r="D30" s="41">
        <v>23275</v>
      </c>
      <c r="E30" s="44">
        <f t="shared" si="18"/>
        <v>0.12372994017662141</v>
      </c>
      <c r="F30" s="45">
        <f t="shared" si="19"/>
        <v>1303</v>
      </c>
      <c r="G30" s="46"/>
      <c r="H30" s="46"/>
    </row>
    <row r="31" spans="1:19" ht="14.25" customHeight="1" x14ac:dyDescent="0.3">
      <c r="A31" s="40">
        <v>44440</v>
      </c>
      <c r="B31" s="41">
        <v>10019</v>
      </c>
      <c r="C31" s="41">
        <v>12622.5</v>
      </c>
      <c r="D31" s="41">
        <v>24794</v>
      </c>
      <c r="E31" s="44">
        <f t="shared" si="18"/>
        <v>6.66300490113233E-2</v>
      </c>
      <c r="F31" s="45">
        <f t="shared" si="19"/>
        <v>788.5</v>
      </c>
      <c r="G31" s="46"/>
      <c r="H31" s="46"/>
    </row>
    <row r="32" spans="1:19" ht="14.25" customHeight="1" x14ac:dyDescent="0.3">
      <c r="A32" s="40">
        <v>44531</v>
      </c>
      <c r="B32" s="41">
        <v>10503</v>
      </c>
      <c r="C32" s="41">
        <v>13223</v>
      </c>
      <c r="D32" s="41">
        <v>26024</v>
      </c>
      <c r="E32" s="44">
        <f t="shared" si="18"/>
        <v>4.7573776985541688E-2</v>
      </c>
      <c r="F32" s="45">
        <f t="shared" si="19"/>
        <v>600.5</v>
      </c>
      <c r="G32" s="45">
        <f>SUM(F29:F32)</f>
        <v>3514.2499999999982</v>
      </c>
      <c r="H32" s="44">
        <f>(C32-C28)/C28</f>
        <v>0.36196729754087781</v>
      </c>
      <c r="I32" s="48"/>
      <c r="J32" s="48"/>
      <c r="K32" s="48"/>
    </row>
    <row r="33" spans="1:11" ht="14.25" customHeight="1" x14ac:dyDescent="0.3">
      <c r="A33" s="40">
        <v>44621</v>
      </c>
      <c r="B33" s="41">
        <v>11333</v>
      </c>
      <c r="C33" s="41">
        <v>14311</v>
      </c>
      <c r="D33" s="41">
        <v>27857</v>
      </c>
      <c r="E33" s="44">
        <f t="shared" si="18"/>
        <v>8.2280874234288745E-2</v>
      </c>
      <c r="F33" s="45">
        <f t="shared" si="19"/>
        <v>1088</v>
      </c>
      <c r="G33" s="46"/>
      <c r="H33" s="46"/>
    </row>
    <row r="34" spans="1:11" ht="14.25" customHeight="1" x14ac:dyDescent="0.3">
      <c r="A34" s="40">
        <v>44713</v>
      </c>
      <c r="B34" s="41">
        <v>12410</v>
      </c>
      <c r="C34" s="41">
        <v>15674</v>
      </c>
      <c r="D34" s="41">
        <v>30704</v>
      </c>
      <c r="E34" s="44">
        <f t="shared" si="18"/>
        <v>9.5241422681853122E-2</v>
      </c>
      <c r="F34" s="45">
        <f t="shared" si="19"/>
        <v>1363</v>
      </c>
      <c r="G34" s="46"/>
      <c r="H34" s="46"/>
    </row>
    <row r="35" spans="1:11" ht="14.25" customHeight="1" x14ac:dyDescent="0.3">
      <c r="A35" s="40">
        <v>44805</v>
      </c>
      <c r="B35" s="41">
        <v>13225</v>
      </c>
      <c r="C35" s="41">
        <v>16700</v>
      </c>
      <c r="D35" s="41">
        <v>32776</v>
      </c>
      <c r="E35" s="44">
        <f t="shared" si="18"/>
        <v>6.5458721449534255E-2</v>
      </c>
      <c r="F35" s="45">
        <f t="shared" si="19"/>
        <v>1026</v>
      </c>
      <c r="G35" s="46"/>
      <c r="H35" s="46"/>
    </row>
    <row r="36" spans="1:11" ht="14.25" customHeight="1" x14ac:dyDescent="0.3">
      <c r="A36" s="40">
        <v>44896</v>
      </c>
      <c r="B36" s="41">
        <v>14048</v>
      </c>
      <c r="C36" s="41">
        <v>19334</v>
      </c>
      <c r="D36" s="41">
        <v>36772</v>
      </c>
      <c r="E36" s="44">
        <f t="shared" si="18"/>
        <v>0.15772455089820359</v>
      </c>
      <c r="F36" s="45">
        <f t="shared" si="19"/>
        <v>2634</v>
      </c>
      <c r="G36" s="45">
        <f>SUM(F33:F36)</f>
        <v>6111</v>
      </c>
      <c r="H36" s="44">
        <f>(C36-C32)/C32</f>
        <v>0.46214928533615668</v>
      </c>
      <c r="I36" s="48"/>
      <c r="J36" s="48"/>
      <c r="K36" s="48"/>
    </row>
    <row r="37" spans="1:11" ht="14.25" customHeight="1" x14ac:dyDescent="0.3">
      <c r="A37" s="40">
        <v>44986</v>
      </c>
      <c r="B37" s="41">
        <v>15262</v>
      </c>
      <c r="C37" s="41">
        <v>22107</v>
      </c>
      <c r="D37" s="41">
        <v>41173</v>
      </c>
      <c r="E37" s="44">
        <f t="shared" si="18"/>
        <v>0.14342608875556015</v>
      </c>
      <c r="F37" s="45">
        <f t="shared" si="19"/>
        <v>2773</v>
      </c>
      <c r="G37" s="46"/>
      <c r="H37" s="46"/>
    </row>
    <row r="38" spans="1:11" ht="14.25" customHeight="1" x14ac:dyDescent="0.3">
      <c r="A38" s="40">
        <v>45078</v>
      </c>
      <c r="B38" s="41">
        <v>16557</v>
      </c>
      <c r="C38" s="41">
        <v>24942</v>
      </c>
      <c r="D38" s="41">
        <v>45210</v>
      </c>
      <c r="E38" s="44">
        <f t="shared" si="18"/>
        <v>0.12823992400597095</v>
      </c>
      <c r="F38" s="45">
        <f t="shared" si="19"/>
        <v>2835</v>
      </c>
      <c r="G38" s="46"/>
      <c r="H38" s="46"/>
    </row>
    <row r="39" spans="1:11" ht="14.25" customHeight="1" x14ac:dyDescent="0.3">
      <c r="A39" s="40">
        <v>45170</v>
      </c>
      <c r="B39" s="41">
        <v>17154</v>
      </c>
      <c r="C39" s="41">
        <v>26029</v>
      </c>
      <c r="D39" s="41">
        <v>47228</v>
      </c>
      <c r="E39" s="44">
        <f t="shared" si="18"/>
        <v>4.3581108170956617E-2</v>
      </c>
      <c r="F39" s="45">
        <f t="shared" si="19"/>
        <v>1087</v>
      </c>
      <c r="G39" s="46"/>
      <c r="H39" s="46"/>
    </row>
    <row r="40" spans="1:11" ht="14.25" customHeight="1" x14ac:dyDescent="0.3">
      <c r="A40" s="40">
        <v>45261</v>
      </c>
      <c r="B40" s="41">
        <v>17537</v>
      </c>
      <c r="C40" s="41">
        <v>26997</v>
      </c>
      <c r="D40" s="41">
        <v>50678</v>
      </c>
      <c r="E40" s="44">
        <f t="shared" si="18"/>
        <v>3.7189288870106418E-2</v>
      </c>
      <c r="F40" s="45">
        <f t="shared" si="19"/>
        <v>968</v>
      </c>
      <c r="G40" s="45">
        <f t="shared" ref="G40:G41" si="20">SUM(F37:F40)</f>
        <v>7663</v>
      </c>
      <c r="H40" s="44">
        <f t="shared" ref="H40:H41" si="21">(C40-C36)/C36</f>
        <v>0.39634840177924902</v>
      </c>
      <c r="I40" s="48"/>
      <c r="J40" s="48"/>
      <c r="K40" s="48"/>
    </row>
    <row r="41" spans="1:11" ht="14.25" customHeight="1" thickBot="1" x14ac:dyDescent="0.35">
      <c r="A41" s="40">
        <v>45352</v>
      </c>
      <c r="B41" s="41">
        <v>18676</v>
      </c>
      <c r="C41" s="41">
        <v>28633</v>
      </c>
      <c r="D41" s="41">
        <f>F20</f>
        <v>54164</v>
      </c>
      <c r="E41" s="44">
        <f t="shared" si="18"/>
        <v>6.0599325851020486E-2</v>
      </c>
      <c r="F41" s="45">
        <f t="shared" si="19"/>
        <v>1636</v>
      </c>
      <c r="G41" s="45">
        <f t="shared" si="20"/>
        <v>6526</v>
      </c>
      <c r="H41" s="44">
        <f t="shared" si="21"/>
        <v>0.29520061518975887</v>
      </c>
      <c r="I41" s="48"/>
      <c r="J41" s="48"/>
      <c r="K41" s="48"/>
    </row>
    <row r="42" spans="1:11" ht="14.25" customHeight="1" thickBot="1" x14ac:dyDescent="0.35">
      <c r="A42" s="40">
        <v>45444</v>
      </c>
      <c r="B42" s="41">
        <v>19876</v>
      </c>
      <c r="C42" s="41">
        <v>29994</v>
      </c>
      <c r="D42" s="41">
        <f>F21</f>
        <v>56992</v>
      </c>
      <c r="E42" s="44">
        <f>(C42-C41)/C41</f>
        <v>4.7532567317430933E-2</v>
      </c>
      <c r="F42" s="45">
        <f>C42-C41</f>
        <v>1361</v>
      </c>
      <c r="G42" s="45">
        <f>SUM(F39:F42)</f>
        <v>5052</v>
      </c>
      <c r="H42" s="44">
        <f>(C42-C38)/C38</f>
        <v>0.20254991580466683</v>
      </c>
      <c r="I42" s="48"/>
      <c r="J42" s="48"/>
      <c r="K42" s="48"/>
    </row>
    <row r="43" spans="1:11" ht="14.25" customHeight="1" x14ac:dyDescent="0.3">
      <c r="A43" s="40">
        <v>45536</v>
      </c>
      <c r="B43" s="41">
        <v>21477</v>
      </c>
      <c r="C43" s="41">
        <v>31669</v>
      </c>
      <c r="D43" s="41">
        <f>F22</f>
        <v>60339</v>
      </c>
      <c r="E43" s="44">
        <f>(C43-C42)/C42</f>
        <v>5.584450223378009E-2</v>
      </c>
      <c r="F43" s="45">
        <f>C43-C42</f>
        <v>1675</v>
      </c>
      <c r="G43" s="45">
        <f>SUM(F40:F43)</f>
        <v>5640</v>
      </c>
      <c r="H43" s="44">
        <f>(C43-C39)/C39</f>
        <v>0.21668139382995888</v>
      </c>
      <c r="I43" s="48"/>
      <c r="J43" s="48"/>
      <c r="K43" s="48"/>
    </row>
    <row r="44" spans="1:11" ht="14.25" customHeight="1" x14ac:dyDescent="0.3"/>
    <row r="45" spans="1:11" ht="14.25" customHeight="1" x14ac:dyDescent="0.3"/>
    <row r="46" spans="1:11" ht="14.25" customHeight="1" x14ac:dyDescent="0.3"/>
    <row r="47" spans="1:11" ht="14.25" customHeight="1" x14ac:dyDescent="0.3"/>
    <row r="48" spans="1:11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2">
    <mergeCell ref="G1:H1"/>
    <mergeCell ref="E24:H2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Province</vt:lpstr>
      <vt:lpstr>Regioni</vt:lpstr>
      <vt:lpstr>Storico totale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Serrao</dc:creator>
  <cp:lastModifiedBy>Francesco Serrao</cp:lastModifiedBy>
  <dcterms:created xsi:type="dcterms:W3CDTF">2023-12-11T11:49:37Z</dcterms:created>
  <dcterms:modified xsi:type="dcterms:W3CDTF">2024-10-21T09:43:27Z</dcterms:modified>
</cp:coreProperties>
</file>